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ramon\Dropbox\developpement kit mir\Tableur ok\"/>
    </mc:Choice>
  </mc:AlternateContent>
  <bookViews>
    <workbookView xWindow="0" yWindow="0" windowWidth="28800" windowHeight="14310"/>
  </bookViews>
  <sheets>
    <sheet name="Data" sheetId="1" r:id="rId1"/>
    <sheet name="Standard Results" sheetId="2" r:id="rId2"/>
    <sheet name="Samples Results" sheetId="3" r:id="rId3"/>
    <sheet name="References" sheetId="4" state="hidden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J37" i="2"/>
  <c r="F24" i="2"/>
  <c r="J36" i="2"/>
  <c r="F17" i="2"/>
  <c r="I17" i="2"/>
  <c r="K17" i="2"/>
  <c r="C17" i="3"/>
  <c r="F17" i="3"/>
  <c r="H17" i="3"/>
  <c r="I17" i="3"/>
  <c r="C19" i="3"/>
  <c r="F19" i="3"/>
  <c r="H19" i="3"/>
  <c r="I19" i="3"/>
  <c r="C21" i="3"/>
  <c r="F21" i="3"/>
  <c r="H21" i="3"/>
  <c r="I21" i="3"/>
  <c r="C23" i="3"/>
  <c r="F23" i="3"/>
  <c r="H23" i="3"/>
  <c r="I23" i="3"/>
  <c r="C25" i="3"/>
  <c r="F25" i="3"/>
  <c r="H25" i="3"/>
  <c r="I25" i="3"/>
  <c r="C27" i="3"/>
  <c r="F27" i="3"/>
  <c r="H27" i="3"/>
  <c r="I27" i="3"/>
  <c r="C29" i="3"/>
  <c r="F29" i="3"/>
  <c r="H29" i="3"/>
  <c r="I29" i="3"/>
  <c r="C15" i="3"/>
  <c r="F15" i="3"/>
  <c r="H15" i="3"/>
  <c r="I15" i="3"/>
  <c r="A37" i="3"/>
  <c r="A35" i="3"/>
  <c r="A33" i="3"/>
  <c r="A31" i="3"/>
  <c r="A29" i="3"/>
  <c r="A27" i="3"/>
  <c r="A25" i="3"/>
  <c r="A23" i="3"/>
  <c r="A21" i="3"/>
  <c r="A19" i="3"/>
  <c r="A17" i="3"/>
  <c r="A15" i="3"/>
  <c r="M106" i="1"/>
  <c r="M105" i="1"/>
  <c r="M108" i="1"/>
  <c r="M107" i="1"/>
  <c r="E108" i="1"/>
  <c r="E107" i="1"/>
  <c r="E106" i="1"/>
  <c r="E105" i="1"/>
  <c r="E103" i="1"/>
  <c r="E101" i="1"/>
  <c r="E99" i="1"/>
  <c r="E97" i="1"/>
  <c r="B17" i="4"/>
  <c r="C17" i="4"/>
  <c r="D17" i="4"/>
  <c r="E17" i="4"/>
  <c r="F17" i="4"/>
  <c r="G17" i="4"/>
  <c r="H17" i="4"/>
  <c r="I17" i="4"/>
  <c r="J17" i="4"/>
  <c r="K17" i="4"/>
  <c r="L17" i="4"/>
  <c r="M17" i="4"/>
  <c r="B18" i="4"/>
  <c r="C18" i="4"/>
  <c r="D18" i="4"/>
  <c r="E18" i="4"/>
  <c r="F18" i="4"/>
  <c r="G18" i="4"/>
  <c r="H18" i="4"/>
  <c r="I18" i="4"/>
  <c r="J18" i="4"/>
  <c r="K18" i="4"/>
  <c r="L18" i="4"/>
  <c r="M18" i="4"/>
  <c r="B19" i="4"/>
  <c r="C19" i="4"/>
  <c r="D19" i="4"/>
  <c r="E19" i="4"/>
  <c r="F19" i="4"/>
  <c r="G19" i="4"/>
  <c r="H19" i="4"/>
  <c r="I19" i="4"/>
  <c r="J19" i="4"/>
  <c r="K19" i="4"/>
  <c r="L19" i="4"/>
  <c r="M19" i="4"/>
  <c r="B20" i="4"/>
  <c r="C20" i="4"/>
  <c r="D20" i="4"/>
  <c r="E20" i="4"/>
  <c r="F20" i="4"/>
  <c r="G20" i="4"/>
  <c r="H20" i="4"/>
  <c r="I20" i="4"/>
  <c r="J20" i="4"/>
  <c r="K20" i="4"/>
  <c r="L20" i="4"/>
  <c r="M20" i="4"/>
  <c r="B21" i="4"/>
  <c r="C21" i="4"/>
  <c r="D21" i="4"/>
  <c r="E21" i="4"/>
  <c r="F21" i="4"/>
  <c r="G21" i="4"/>
  <c r="H21" i="4"/>
  <c r="I21" i="4"/>
  <c r="J21" i="4"/>
  <c r="K21" i="4"/>
  <c r="L21" i="4"/>
  <c r="M21" i="4"/>
  <c r="B22" i="4"/>
  <c r="C22" i="4"/>
  <c r="D22" i="4"/>
  <c r="E22" i="4"/>
  <c r="F22" i="4"/>
  <c r="G22" i="4"/>
  <c r="H22" i="4"/>
  <c r="I22" i="4"/>
  <c r="J22" i="4"/>
  <c r="K22" i="4"/>
  <c r="L22" i="4"/>
  <c r="M22" i="4"/>
  <c r="B23" i="4"/>
  <c r="C23" i="4"/>
  <c r="D23" i="4"/>
  <c r="E23" i="4"/>
  <c r="F23" i="4"/>
  <c r="G23" i="4"/>
  <c r="H23" i="4"/>
  <c r="I23" i="4"/>
  <c r="J23" i="4"/>
  <c r="K23" i="4"/>
  <c r="L23" i="4"/>
  <c r="M23" i="4"/>
  <c r="B24" i="4"/>
  <c r="C24" i="4"/>
  <c r="D24" i="4"/>
  <c r="E24" i="4"/>
  <c r="F24" i="4"/>
  <c r="G24" i="4"/>
  <c r="H24" i="4"/>
  <c r="I24" i="4"/>
  <c r="J24" i="4"/>
  <c r="K24" i="4"/>
  <c r="L24" i="4"/>
  <c r="M24" i="4"/>
  <c r="D15" i="3"/>
  <c r="G15" i="3"/>
  <c r="K16" i="3"/>
  <c r="D17" i="3"/>
  <c r="J17" i="3"/>
  <c r="K17" i="3"/>
  <c r="G17" i="3"/>
  <c r="K18" i="3"/>
  <c r="D19" i="3"/>
  <c r="G19" i="3"/>
  <c r="K20" i="3"/>
  <c r="D21" i="3"/>
  <c r="G21" i="3"/>
  <c r="K22" i="3"/>
  <c r="D23" i="3"/>
  <c r="G23" i="3"/>
  <c r="K24" i="3"/>
  <c r="D25" i="3"/>
  <c r="J25" i="3"/>
  <c r="K25" i="3"/>
  <c r="G25" i="3"/>
  <c r="K26" i="3"/>
  <c r="D27" i="3"/>
  <c r="G27" i="3"/>
  <c r="K28" i="3"/>
  <c r="D29" i="3"/>
  <c r="G29" i="3"/>
  <c r="J29" i="3"/>
  <c r="K29" i="3"/>
  <c r="K30" i="3"/>
  <c r="C31" i="3"/>
  <c r="D31" i="3"/>
  <c r="F31" i="3"/>
  <c r="H31" i="3"/>
  <c r="G31" i="3"/>
  <c r="K32" i="3"/>
  <c r="C33" i="3"/>
  <c r="D33" i="3"/>
  <c r="F33" i="3"/>
  <c r="H33" i="3"/>
  <c r="G33" i="3"/>
  <c r="K34" i="3"/>
  <c r="C35" i="3"/>
  <c r="D35" i="3"/>
  <c r="F35" i="3"/>
  <c r="H35" i="3"/>
  <c r="G35" i="3"/>
  <c r="K36" i="3"/>
  <c r="C37" i="3"/>
  <c r="D37" i="3"/>
  <c r="F37" i="3"/>
  <c r="H37" i="3"/>
  <c r="G37" i="3"/>
  <c r="K38" i="3"/>
  <c r="I33" i="3"/>
  <c r="J33" i="3"/>
  <c r="K33" i="3"/>
  <c r="I37" i="3"/>
  <c r="J37" i="3"/>
  <c r="K37" i="3"/>
  <c r="I31" i="3"/>
  <c r="J31" i="3"/>
  <c r="K31" i="3"/>
  <c r="I35" i="3"/>
  <c r="J35" i="3"/>
  <c r="K35" i="3"/>
  <c r="J21" i="3"/>
  <c r="K21" i="3"/>
  <c r="J27" i="3"/>
  <c r="K27" i="3"/>
  <c r="J19" i="3"/>
  <c r="K19" i="3"/>
  <c r="J23" i="3"/>
  <c r="K23" i="3"/>
  <c r="D15" i="2"/>
  <c r="F15" i="2"/>
  <c r="G15" i="2"/>
  <c r="I15" i="2"/>
  <c r="K15" i="2"/>
  <c r="J15" i="2"/>
  <c r="L15" i="2"/>
  <c r="D17" i="2"/>
  <c r="F19" i="2"/>
  <c r="F21" i="2"/>
  <c r="J32" i="2"/>
  <c r="G17" i="2"/>
  <c r="J17" i="2"/>
  <c r="L17" i="2"/>
  <c r="D19" i="2"/>
  <c r="G19" i="2"/>
  <c r="I19" i="2"/>
  <c r="J19" i="2"/>
  <c r="K19" i="2"/>
  <c r="D21" i="2"/>
  <c r="G21" i="2"/>
  <c r="I21" i="2"/>
  <c r="K21" i="2"/>
  <c r="J21" i="2"/>
  <c r="L21" i="2"/>
  <c r="G24" i="2"/>
  <c r="I24" i="2"/>
  <c r="J24" i="2"/>
  <c r="G26" i="2"/>
  <c r="I26" i="2"/>
  <c r="J26" i="2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73" i="1"/>
  <c r="E73" i="1"/>
  <c r="L73" i="1"/>
  <c r="M73" i="1"/>
  <c r="D74" i="1"/>
  <c r="E74" i="1"/>
  <c r="L74" i="1"/>
  <c r="M74" i="1"/>
  <c r="D75" i="1"/>
  <c r="E75" i="1"/>
  <c r="L75" i="1"/>
  <c r="M75" i="1"/>
  <c r="D76" i="1"/>
  <c r="E76" i="1"/>
  <c r="L76" i="1"/>
  <c r="M76" i="1"/>
  <c r="D77" i="1"/>
  <c r="E77" i="1"/>
  <c r="L77" i="1"/>
  <c r="M77" i="1"/>
  <c r="D78" i="1"/>
  <c r="E78" i="1"/>
  <c r="L78" i="1"/>
  <c r="M78" i="1"/>
  <c r="D79" i="1"/>
  <c r="E79" i="1"/>
  <c r="L79" i="1"/>
  <c r="M79" i="1"/>
  <c r="D80" i="1"/>
  <c r="E80" i="1"/>
  <c r="L80" i="1"/>
  <c r="M80" i="1"/>
  <c r="D81" i="1"/>
  <c r="E81" i="1"/>
  <c r="L81" i="1"/>
  <c r="M81" i="1"/>
  <c r="D82" i="1"/>
  <c r="E82" i="1"/>
  <c r="L82" i="1"/>
  <c r="M82" i="1"/>
  <c r="D83" i="1"/>
  <c r="E83" i="1"/>
  <c r="L83" i="1"/>
  <c r="M83" i="1"/>
  <c r="D84" i="1"/>
  <c r="E84" i="1"/>
  <c r="L84" i="1"/>
  <c r="M84" i="1"/>
  <c r="D85" i="1"/>
  <c r="E85" i="1"/>
  <c r="L85" i="1"/>
  <c r="M85" i="1"/>
  <c r="D86" i="1"/>
  <c r="E86" i="1"/>
  <c r="L86" i="1"/>
  <c r="M86" i="1"/>
  <c r="D87" i="1"/>
  <c r="E87" i="1"/>
  <c r="L87" i="1"/>
  <c r="M87" i="1"/>
  <c r="D88" i="1"/>
  <c r="E88" i="1"/>
  <c r="L88" i="1"/>
  <c r="M88" i="1"/>
  <c r="D89" i="1"/>
  <c r="E89" i="1"/>
  <c r="L89" i="1"/>
  <c r="M89" i="1"/>
  <c r="D90" i="1"/>
  <c r="E90" i="1"/>
  <c r="L90" i="1"/>
  <c r="M90" i="1"/>
  <c r="D91" i="1"/>
  <c r="E91" i="1"/>
  <c r="L91" i="1"/>
  <c r="M91" i="1"/>
  <c r="D92" i="1"/>
  <c r="E92" i="1"/>
  <c r="L92" i="1"/>
  <c r="M92" i="1"/>
  <c r="D93" i="1"/>
  <c r="E93" i="1"/>
  <c r="L93" i="1"/>
  <c r="M93" i="1"/>
  <c r="D94" i="1"/>
  <c r="E94" i="1"/>
  <c r="L94" i="1"/>
  <c r="M94" i="1"/>
  <c r="D95" i="1"/>
  <c r="E95" i="1"/>
  <c r="L95" i="1"/>
  <c r="M95" i="1"/>
  <c r="D96" i="1"/>
  <c r="E96" i="1"/>
  <c r="L96" i="1"/>
  <c r="M96" i="1"/>
  <c r="D97" i="1"/>
  <c r="L97" i="1"/>
  <c r="M97" i="1"/>
  <c r="D98" i="1"/>
  <c r="E98" i="1"/>
  <c r="L98" i="1"/>
  <c r="M98" i="1"/>
  <c r="D99" i="1"/>
  <c r="L99" i="1"/>
  <c r="M99" i="1"/>
  <c r="D100" i="1"/>
  <c r="E100" i="1"/>
  <c r="L100" i="1"/>
  <c r="M100" i="1"/>
  <c r="D101" i="1"/>
  <c r="L101" i="1"/>
  <c r="M101" i="1"/>
  <c r="D102" i="1"/>
  <c r="E102" i="1"/>
  <c r="L102" i="1"/>
  <c r="M102" i="1"/>
  <c r="D103" i="1"/>
  <c r="L103" i="1"/>
  <c r="M103" i="1"/>
  <c r="D104" i="1"/>
  <c r="E104" i="1"/>
  <c r="L104" i="1"/>
  <c r="M104" i="1"/>
  <c r="D105" i="1"/>
  <c r="L105" i="1"/>
  <c r="D106" i="1"/>
  <c r="L106" i="1"/>
  <c r="D107" i="1"/>
  <c r="L107" i="1"/>
  <c r="D108" i="1"/>
  <c r="L108" i="1"/>
  <c r="J15" i="3"/>
  <c r="K15" i="3"/>
  <c r="J33" i="2"/>
  <c r="J35" i="2"/>
  <c r="J31" i="2"/>
  <c r="L19" i="2"/>
  <c r="J34" i="2"/>
  <c r="E115" i="1"/>
  <c r="E118" i="1"/>
  <c r="M117" i="1"/>
  <c r="M120" i="1"/>
  <c r="I115" i="1"/>
  <c r="I120" i="1"/>
  <c r="M115" i="1"/>
  <c r="E122" i="1"/>
  <c r="I119" i="1"/>
  <c r="M116" i="1"/>
  <c r="M121" i="1"/>
  <c r="E119" i="1"/>
  <c r="I116" i="1"/>
  <c r="M122" i="1"/>
  <c r="I121" i="1"/>
  <c r="E120" i="1"/>
  <c r="M118" i="1"/>
  <c r="I117" i="1"/>
  <c r="E116" i="1"/>
  <c r="I122" i="1"/>
  <c r="E121" i="1"/>
  <c r="M119" i="1"/>
  <c r="I118" i="1"/>
  <c r="E117" i="1"/>
  <c r="F115" i="1"/>
  <c r="E55" i="1"/>
  <c r="M58" i="1"/>
  <c r="E60" i="1"/>
  <c r="M62" i="1"/>
  <c r="I57" i="1"/>
  <c r="I61" i="1"/>
  <c r="E56" i="1"/>
  <c r="I62" i="1"/>
  <c r="E61" i="1"/>
  <c r="M59" i="1"/>
  <c r="I58" i="1"/>
  <c r="E57" i="1"/>
  <c r="M55" i="1"/>
  <c r="D55" i="1"/>
  <c r="E62" i="1"/>
  <c r="M60" i="1"/>
  <c r="I59" i="1"/>
  <c r="E58" i="1"/>
  <c r="M56" i="1"/>
  <c r="I55" i="1"/>
  <c r="F55" i="1"/>
  <c r="M61" i="1"/>
  <c r="I60" i="1"/>
  <c r="E59" i="1"/>
  <c r="M57" i="1"/>
  <c r="I56" i="1"/>
  <c r="L122" i="1"/>
  <c r="D122" i="1"/>
  <c r="H121" i="1"/>
  <c r="L120" i="1"/>
  <c r="D120" i="1"/>
  <c r="H119" i="1"/>
  <c r="L118" i="1"/>
  <c r="D118" i="1"/>
  <c r="H117" i="1"/>
  <c r="L116" i="1"/>
  <c r="D116" i="1"/>
  <c r="H115" i="1"/>
  <c r="L62" i="1"/>
  <c r="D62" i="1"/>
  <c r="H61" i="1"/>
  <c r="L60" i="1"/>
  <c r="D60" i="1"/>
  <c r="H59" i="1"/>
  <c r="L58" i="1"/>
  <c r="D58" i="1"/>
  <c r="H57" i="1"/>
  <c r="L56" i="1"/>
  <c r="D56" i="1"/>
  <c r="H55" i="1"/>
  <c r="K122" i="1"/>
  <c r="G122" i="1"/>
  <c r="C122" i="1"/>
  <c r="K121" i="1"/>
  <c r="G121" i="1"/>
  <c r="C121" i="1"/>
  <c r="K120" i="1"/>
  <c r="G120" i="1"/>
  <c r="C120" i="1"/>
  <c r="K119" i="1"/>
  <c r="G119" i="1"/>
  <c r="C119" i="1"/>
  <c r="K118" i="1"/>
  <c r="G118" i="1"/>
  <c r="C118" i="1"/>
  <c r="K117" i="1"/>
  <c r="G117" i="1"/>
  <c r="C117" i="1"/>
  <c r="K116" i="1"/>
  <c r="G116" i="1"/>
  <c r="C116" i="1"/>
  <c r="K115" i="1"/>
  <c r="G115" i="1"/>
  <c r="C115" i="1"/>
  <c r="K62" i="1"/>
  <c r="G62" i="1"/>
  <c r="C62" i="1"/>
  <c r="K61" i="1"/>
  <c r="G61" i="1"/>
  <c r="C61" i="1"/>
  <c r="K60" i="1"/>
  <c r="G60" i="1"/>
  <c r="C60" i="1"/>
  <c r="K59" i="1"/>
  <c r="G59" i="1"/>
  <c r="C59" i="1"/>
  <c r="K58" i="1"/>
  <c r="G58" i="1"/>
  <c r="C58" i="1"/>
  <c r="K57" i="1"/>
  <c r="G57" i="1"/>
  <c r="C57" i="1"/>
  <c r="K56" i="1"/>
  <c r="G56" i="1"/>
  <c r="C56" i="1"/>
  <c r="K55" i="1"/>
  <c r="G55" i="1"/>
  <c r="C55" i="1"/>
  <c r="H122" i="1"/>
  <c r="L121" i="1"/>
  <c r="D121" i="1"/>
  <c r="H120" i="1"/>
  <c r="L119" i="1"/>
  <c r="D119" i="1"/>
  <c r="H118" i="1"/>
  <c r="L117" i="1"/>
  <c r="D117" i="1"/>
  <c r="H116" i="1"/>
  <c r="L115" i="1"/>
  <c r="D115" i="1"/>
  <c r="H62" i="1"/>
  <c r="L61" i="1"/>
  <c r="D61" i="1"/>
  <c r="H60" i="1"/>
  <c r="L59" i="1"/>
  <c r="D59" i="1"/>
  <c r="H58" i="1"/>
  <c r="L57" i="1"/>
  <c r="D57" i="1"/>
  <c r="H56" i="1"/>
  <c r="L55" i="1"/>
  <c r="N122" i="1"/>
  <c r="J122" i="1"/>
  <c r="F122" i="1"/>
  <c r="N121" i="1"/>
  <c r="J121" i="1"/>
  <c r="F121" i="1"/>
  <c r="N120" i="1"/>
  <c r="J120" i="1"/>
  <c r="F120" i="1"/>
  <c r="N119" i="1"/>
  <c r="J119" i="1"/>
  <c r="F119" i="1"/>
  <c r="N118" i="1"/>
  <c r="J118" i="1"/>
  <c r="F118" i="1"/>
  <c r="N117" i="1"/>
  <c r="J117" i="1"/>
  <c r="F117" i="1"/>
  <c r="N116" i="1"/>
  <c r="J116" i="1"/>
  <c r="F116" i="1"/>
  <c r="N115" i="1"/>
  <c r="J115" i="1"/>
  <c r="N62" i="1"/>
  <c r="J62" i="1"/>
  <c r="F62" i="1"/>
  <c r="N61" i="1"/>
  <c r="J61" i="1"/>
  <c r="F61" i="1"/>
  <c r="N60" i="1"/>
  <c r="J60" i="1"/>
  <c r="F60" i="1"/>
  <c r="N59" i="1"/>
  <c r="J59" i="1"/>
  <c r="F59" i="1"/>
  <c r="N58" i="1"/>
  <c r="J58" i="1"/>
  <c r="F58" i="1"/>
  <c r="N57" i="1"/>
  <c r="J57" i="1"/>
  <c r="F57" i="1"/>
  <c r="N56" i="1"/>
  <c r="J56" i="1"/>
  <c r="F56" i="1"/>
  <c r="N55" i="1"/>
  <c r="J55" i="1"/>
</calcChain>
</file>

<file path=xl/sharedStrings.xml><?xml version="1.0" encoding="utf-8"?>
<sst xmlns="http://schemas.openxmlformats.org/spreadsheetml/2006/main" count="221" uniqueCount="109">
  <si>
    <t xml:space="preserve">www.integragen.com </t>
  </si>
  <si>
    <t>support-miRpredX@integragen.com</t>
  </si>
  <si>
    <t xml:space="preserve">For professional use only. </t>
  </si>
  <si>
    <t>91000 Evry, FRANCE</t>
  </si>
  <si>
    <t>5, Rue de Henri Desbruères</t>
  </si>
  <si>
    <t>Génopôle Campus 1 – Bât. 8</t>
  </si>
  <si>
    <t>IntegraGen SA</t>
  </si>
  <si>
    <t xml:space="preserve">The miRpredX 31-3p test kit has received IVD CE Mark approval and is commercially available in countries recognizing the CE Mark, or with applicable health authority registrations. The miRpredX 31-3p test kit is not available for sale in the United States. </t>
  </si>
  <si>
    <t>Signature</t>
  </si>
  <si>
    <t>Date</t>
  </si>
  <si>
    <t>Checked by</t>
  </si>
  <si>
    <t>H</t>
  </si>
  <si>
    <t>G</t>
  </si>
  <si>
    <t>F</t>
  </si>
  <si>
    <t>E</t>
  </si>
  <si>
    <t>D</t>
  </si>
  <si>
    <t>C</t>
  </si>
  <si>
    <t>B</t>
  </si>
  <si>
    <t>A</t>
  </si>
  <si>
    <t>Plate Layout</t>
  </si>
  <si>
    <t>Legend:</t>
  </si>
  <si>
    <t>NTC-qPCR</t>
  </si>
  <si>
    <t>NTC-RT</t>
  </si>
  <si>
    <t>S4</t>
  </si>
  <si>
    <t>S3</t>
  </si>
  <si>
    <t>S2</t>
  </si>
  <si>
    <t>S1</t>
  </si>
  <si>
    <t>ID# code</t>
  </si>
  <si>
    <t>Loc.</t>
  </si>
  <si>
    <t>Column</t>
  </si>
  <si>
    <t>Line</t>
  </si>
  <si>
    <t>n°</t>
  </si>
  <si>
    <t>Position</t>
  </si>
  <si>
    <t>miR-calibrator</t>
  </si>
  <si>
    <t>miR-31-3p</t>
  </si>
  <si>
    <t>Samples</t>
  </si>
  <si>
    <t>Plate layout</t>
  </si>
  <si>
    <t xml:space="preserve"> ID# code</t>
  </si>
  <si>
    <t>Date of analysis</t>
  </si>
  <si>
    <t>qPCR equipment brand and reference</t>
  </si>
  <si>
    <t>Thermocycler brand and reference</t>
  </si>
  <si>
    <t>Operator name</t>
  </si>
  <si>
    <t>Operator</t>
  </si>
  <si>
    <t>Number of kit use</t>
  </si>
  <si>
    <t>Expiration date</t>
  </si>
  <si>
    <t>Lot number</t>
  </si>
  <si>
    <t>Insert data in green boxes only</t>
  </si>
  <si>
    <t>Information for Kit Utilized for Testing</t>
  </si>
  <si>
    <t>C. David</t>
  </si>
  <si>
    <t>L. Ramon</t>
  </si>
  <si>
    <t>Minor adjustments ; add of the mention "Use with Microsoft Excel"</t>
  </si>
  <si>
    <t>L. Ramon
S. Roy</t>
  </si>
  <si>
    <t>Initial version</t>
  </si>
  <si>
    <t xml:space="preserve">Released by </t>
  </si>
  <si>
    <t>Written by</t>
  </si>
  <si>
    <t>Description</t>
  </si>
  <si>
    <t>Revision</t>
  </si>
  <si>
    <t>Changes tracking (History of changes)</t>
  </si>
  <si>
    <t>miRpredX 31-3p results calculation spreadsheet</t>
  </si>
  <si>
    <t>Revision:</t>
  </si>
  <si>
    <t>Quality Management System</t>
  </si>
  <si>
    <t>FAB-ENR-035</t>
  </si>
  <si>
    <t>Document Code:</t>
  </si>
  <si>
    <t xml:space="preserve">support-miRpredX@integragen.com </t>
  </si>
  <si>
    <t>Ct&gt;39 or "Undetermined"</t>
  </si>
  <si>
    <t>&gt; 0,95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</si>
  <si>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miR-calibrator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</si>
  <si>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miR-31-3p</t>
    </r>
  </si>
  <si>
    <t>[-2,92 ; -3,92]</t>
  </si>
  <si>
    <t>Slope miR-calibrator</t>
  </si>
  <si>
    <t>Slope miR-31-3p</t>
  </si>
  <si>
    <t>2,8+/-0,5</t>
  </si>
  <si>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 xml:space="preserve">Ct standard 2 </t>
    </r>
  </si>
  <si>
    <t>Obtained</t>
  </si>
  <si>
    <t>Acceptability Criteria</t>
  </si>
  <si>
    <t>Std Err</t>
  </si>
  <si>
    <r>
      <rPr>
        <b/>
        <sz val="10"/>
        <rFont val="Symbol"/>
        <family val="1"/>
        <charset val="2"/>
      </rPr>
      <t>D</t>
    </r>
    <r>
      <rPr>
        <b/>
        <sz val="10"/>
        <rFont val="Calibri"/>
        <family val="2"/>
        <scheme val="minor"/>
      </rPr>
      <t xml:space="preserve">Ct </t>
    </r>
  </si>
  <si>
    <t>SD</t>
  </si>
  <si>
    <t xml:space="preserve">Ct miR-Cal Mean </t>
  </si>
  <si>
    <t>Ct miR-Cal</t>
  </si>
  <si>
    <t xml:space="preserve">Ct miR-31-3p Mean </t>
  </si>
  <si>
    <t>Ct  miR-31-3p</t>
  </si>
  <si>
    <t>Log (ng)</t>
  </si>
  <si>
    <t>ng</t>
  </si>
  <si>
    <t>Standard</t>
  </si>
  <si>
    <t>CALIBRATION CURVE ANALYSIS: EVALUATION OF THE ACCEPTABILITY OF QUANTIFICATION</t>
  </si>
  <si>
    <t>Enter Ct of each standard,  acceptance criteria are calculated automatically</t>
  </si>
  <si>
    <t>Instructions</t>
  </si>
  <si>
    <t xml:space="preserve">Checked by </t>
  </si>
  <si>
    <t>* See Instruction For Use</t>
  </si>
  <si>
    <t>Calibrator above acceptance limit low RNA content of  sample: 
check sample RNA concentration/quality*</t>
  </si>
  <si>
    <t>Calibrator above alert limit: 
Result is acceptable under conditions*</t>
  </si>
  <si>
    <t>Mean miR-cal legends column:</t>
  </si>
  <si>
    <t>miR-31-3p status</t>
  </si>
  <si>
    <t>Fold</t>
  </si>
  <si>
    <r>
      <rPr>
        <b/>
        <sz val="12"/>
        <rFont val="Symbol"/>
        <family val="1"/>
        <charset val="2"/>
      </rPr>
      <t>DD</t>
    </r>
    <r>
      <rPr>
        <b/>
        <sz val="12"/>
        <rFont val="Calibri"/>
        <family val="2"/>
        <scheme val="minor"/>
      </rPr>
      <t xml:space="preserve">Ct  </t>
    </r>
  </si>
  <si>
    <r>
      <rPr>
        <b/>
        <sz val="12"/>
        <rFont val="Symbol"/>
        <family val="1"/>
        <charset val="2"/>
      </rPr>
      <t>D</t>
    </r>
    <r>
      <rPr>
        <b/>
        <sz val="12"/>
        <rFont val="Calibri"/>
        <family val="2"/>
        <scheme val="minor"/>
      </rPr>
      <t xml:space="preserve">Ct  </t>
    </r>
  </si>
  <si>
    <t>Ct miR-Cal Mean</t>
  </si>
  <si>
    <t>Ct miR-31-3p Mean</t>
  </si>
  <si>
    <t>Ct miR-31-3p</t>
  </si>
  <si>
    <t xml:space="preserve"> RNA ID</t>
  </si>
  <si>
    <t>Analysis factor related to the standard</t>
  </si>
  <si>
    <t>Enter the Ct of each sample, the table calculates the status of each sample.</t>
  </si>
  <si>
    <r>
      <rPr>
        <b/>
        <u/>
        <sz val="11"/>
        <color theme="1"/>
        <rFont val="Calibri"/>
        <family val="2"/>
        <scheme val="minor"/>
      </rPr>
      <t>Warning</t>
    </r>
    <r>
      <rPr>
        <b/>
        <sz val="11"/>
        <color theme="1"/>
        <rFont val="Calibri"/>
        <family val="2"/>
        <scheme val="minor"/>
      </rPr>
      <t>: 
To be used only for primary analysis with Microsoft Excel. The use of other software does not guarantee the functionality and safety of this spreadsheet. Refer to the Instructions for Use for a complete analysis of the results.</t>
    </r>
  </si>
  <si>
    <t>Step 1: Reverse transcription</t>
  </si>
  <si>
    <t>Step 2: Real Time PCR</t>
  </si>
  <si>
    <t>Presence of duplicates, please assign a unique position to each patient.</t>
  </si>
  <si>
    <t>Minor adjustments</t>
  </si>
  <si>
    <t xml:space="preserve">© 2018 IntegraGen SA. All rights reserved.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</si>
</sst>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2"/>
      <color rgb="FF00000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174A7C"/>
      <name val="Calibri"/>
      <family val="2"/>
      <scheme val="minor"/>
    </font>
    <font>
      <sz val="11"/>
      <color rgb="FF174A7C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b/>
      <sz val="10"/>
      <name val="Calibri"/>
      <family val="1"/>
      <charset val="2"/>
      <scheme val="minor"/>
    </font>
    <font>
      <b/>
      <sz val="10"/>
      <name val="Symbol"/>
      <family val="1"/>
      <charset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1"/>
      <charset val="2"/>
      <scheme val="minor"/>
    </font>
    <font>
      <b/>
      <sz val="12"/>
      <name val="Symbol"/>
      <family val="1"/>
      <charset val="2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rgb="FF174A7C"/>
      </right>
      <top style="medium">
        <color rgb="FF174A7C"/>
      </top>
      <bottom style="medium">
        <color rgb="FF174A7C"/>
      </bottom>
      <diagonal/>
    </border>
    <border>
      <left style="thin">
        <color indexed="64"/>
      </left>
      <right style="thin">
        <color indexed="64"/>
      </right>
      <top style="medium">
        <color rgb="FF174A7C"/>
      </top>
      <bottom style="medium">
        <color rgb="FF174A7C"/>
      </bottom>
      <diagonal/>
    </border>
    <border>
      <left style="medium">
        <color rgb="FF174A7C"/>
      </left>
      <right style="thin">
        <color indexed="64"/>
      </right>
      <top style="medium">
        <color rgb="FF174A7C"/>
      </top>
      <bottom style="medium">
        <color rgb="FF174A7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174A7C"/>
      </right>
      <top/>
      <bottom style="medium">
        <color rgb="FF174A7C"/>
      </bottom>
      <diagonal/>
    </border>
    <border>
      <left/>
      <right/>
      <top/>
      <bottom style="medium">
        <color rgb="FF174A7C"/>
      </bottom>
      <diagonal/>
    </border>
    <border>
      <left style="medium">
        <color rgb="FF174A7C"/>
      </left>
      <right/>
      <top/>
      <bottom style="medium">
        <color rgb="FF174A7C"/>
      </bottom>
      <diagonal/>
    </border>
    <border>
      <left/>
      <right style="medium">
        <color rgb="FF174A7C"/>
      </right>
      <top style="medium">
        <color rgb="FF174A7C"/>
      </top>
      <bottom/>
      <diagonal/>
    </border>
    <border>
      <left/>
      <right/>
      <top style="medium">
        <color rgb="FF174A7C"/>
      </top>
      <bottom/>
      <diagonal/>
    </border>
    <border>
      <left style="medium">
        <color rgb="FF174A7C"/>
      </left>
      <right/>
      <top style="medium">
        <color rgb="FF174A7C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5" fillId="0" borderId="0"/>
  </cellStyleXfs>
  <cellXfs count="298">
    <xf numFmtId="0" fontId="0" fillId="0" borderId="0" xfId="0"/>
    <xf numFmtId="0" fontId="0" fillId="0" borderId="0" xfId="0" applyFill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Alignment="1">
      <alignment horizontal="left" vertical="center"/>
    </xf>
    <xf numFmtId="0" fontId="2" fillId="0" borderId="0" xfId="3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4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3" fillId="0" borderId="0" xfId="0" applyFont="1"/>
    <xf numFmtId="0" fontId="0" fillId="5" borderId="0" xfId="0" applyFill="1"/>
    <xf numFmtId="0" fontId="0" fillId="0" borderId="0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3" fillId="0" borderId="4" xfId="0" applyFont="1" applyBorder="1"/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0" fillId="0" borderId="4" xfId="0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0" fontId="0" fillId="9" borderId="14" xfId="0" applyFill="1" applyBorder="1" applyProtection="1"/>
    <xf numFmtId="0" fontId="0" fillId="0" borderId="16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17" xfId="0" applyBorder="1" applyProtection="1"/>
    <xf numFmtId="0" fontId="0" fillId="9" borderId="0" xfId="0" applyFill="1" applyBorder="1" applyProtection="1"/>
    <xf numFmtId="0" fontId="0" fillId="0" borderId="16" xfId="0" applyFill="1" applyBorder="1" applyProtection="1"/>
    <xf numFmtId="0" fontId="0" fillId="0" borderId="0" xfId="0" applyFill="1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9" borderId="19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14" fillId="0" borderId="19" xfId="0" applyFont="1" applyFill="1" applyBorder="1" applyProtection="1"/>
    <xf numFmtId="0" fontId="13" fillId="0" borderId="19" xfId="0" applyFont="1" applyFill="1" applyBorder="1" applyProtection="1"/>
    <xf numFmtId="0" fontId="15" fillId="0" borderId="0" xfId="4"/>
    <xf numFmtId="0" fontId="0" fillId="0" borderId="0" xfId="0" applyFill="1" applyBorder="1" applyProtection="1">
      <protection locked="0"/>
    </xf>
    <xf numFmtId="0" fontId="15" fillId="0" borderId="0" xfId="4" applyFill="1"/>
    <xf numFmtId="0" fontId="15" fillId="0" borderId="0" xfId="4" applyProtection="1"/>
    <xf numFmtId="0" fontId="15" fillId="0" borderId="0" xfId="4" applyBorder="1" applyProtection="1"/>
    <xf numFmtId="0" fontId="15" fillId="0" borderId="0" xfId="4" applyFont="1" applyProtection="1"/>
    <xf numFmtId="0" fontId="19" fillId="0" borderId="0" xfId="4" applyFont="1" applyProtection="1"/>
    <xf numFmtId="0" fontId="8" fillId="0" borderId="0" xfId="4" applyFont="1" applyAlignment="1" applyProtection="1">
      <alignment wrapText="1"/>
      <protection hidden="1"/>
    </xf>
    <xf numFmtId="0" fontId="8" fillId="0" borderId="0" xfId="4" applyFont="1" applyProtection="1">
      <protection hidden="1"/>
    </xf>
    <xf numFmtId="43" fontId="8" fillId="0" borderId="0" xfId="1" applyFont="1" applyProtection="1">
      <protection hidden="1"/>
    </xf>
    <xf numFmtId="43" fontId="8" fillId="0" borderId="0" xfId="1" applyFont="1" applyProtection="1"/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 applyProtection="1">
      <alignment horizontal="center" vertical="center" wrapText="1"/>
    </xf>
    <xf numFmtId="0" fontId="23" fillId="11" borderId="39" xfId="3" applyFont="1" applyFill="1" applyBorder="1" applyAlignment="1" applyProtection="1">
      <alignment horizontal="center" vertical="center"/>
    </xf>
    <xf numFmtId="0" fontId="24" fillId="11" borderId="40" xfId="3" applyFont="1" applyFill="1" applyBorder="1" applyAlignment="1" applyProtection="1">
      <alignment horizontal="center" vertical="center" wrapText="1"/>
    </xf>
    <xf numFmtId="0" fontId="23" fillId="11" borderId="40" xfId="3" applyFont="1" applyFill="1" applyBorder="1" applyAlignment="1" applyProtection="1">
      <alignment horizontal="center" vertical="center"/>
    </xf>
    <xf numFmtId="0" fontId="23" fillId="11" borderId="40" xfId="3" applyFont="1" applyFill="1" applyBorder="1" applyAlignment="1" applyProtection="1">
      <alignment horizontal="center" vertical="center" wrapText="1"/>
    </xf>
    <xf numFmtId="0" fontId="23" fillId="11" borderId="41" xfId="3" applyFont="1" applyFill="1" applyBorder="1" applyAlignment="1" applyProtection="1">
      <alignment horizontal="center" vertical="center"/>
    </xf>
    <xf numFmtId="0" fontId="27" fillId="0" borderId="0" xfId="4" applyFont="1" applyProtection="1"/>
    <xf numFmtId="0" fontId="16" fillId="0" borderId="0" xfId="3" applyFont="1"/>
    <xf numFmtId="0" fontId="5" fillId="0" borderId="0" xfId="2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3" applyFont="1" applyProtection="1"/>
    <xf numFmtId="0" fontId="16" fillId="0" borderId="0" xfId="3" applyFont="1" applyProtection="1"/>
    <xf numFmtId="0" fontId="28" fillId="0" borderId="0" xfId="3" applyFont="1" applyProtection="1"/>
    <xf numFmtId="0" fontId="30" fillId="11" borderId="39" xfId="3" applyFont="1" applyFill="1" applyBorder="1" applyAlignment="1" applyProtection="1">
      <alignment horizontal="center" vertical="center" wrapText="1"/>
    </xf>
    <xf numFmtId="0" fontId="30" fillId="11" borderId="40" xfId="3" applyFont="1" applyFill="1" applyBorder="1" applyAlignment="1" applyProtection="1">
      <alignment horizontal="center" vertical="center"/>
    </xf>
    <xf numFmtId="0" fontId="31" fillId="11" borderId="40" xfId="3" applyFont="1" applyFill="1" applyBorder="1" applyAlignment="1" applyProtection="1">
      <alignment horizontal="center" vertical="center"/>
    </xf>
    <xf numFmtId="0" fontId="30" fillId="11" borderId="40" xfId="3" applyFont="1" applyFill="1" applyBorder="1" applyAlignment="1" applyProtection="1">
      <alignment horizontal="center" vertical="center" wrapText="1"/>
    </xf>
    <xf numFmtId="0" fontId="33" fillId="11" borderId="40" xfId="3" applyFont="1" applyFill="1" applyBorder="1" applyAlignment="1" applyProtection="1">
      <alignment horizontal="center" vertical="center" wrapText="1"/>
    </xf>
    <xf numFmtId="0" fontId="30" fillId="11" borderId="41" xfId="3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 applyProtection="1">
      <alignment vertical="center"/>
    </xf>
    <xf numFmtId="0" fontId="16" fillId="0" borderId="0" xfId="3" applyFont="1" applyAlignment="1" applyProtection="1">
      <alignment horizontal="center" vertical="center"/>
    </xf>
    <xf numFmtId="43" fontId="2" fillId="0" borderId="0" xfId="1" applyFont="1" applyProtection="1"/>
    <xf numFmtId="0" fontId="33" fillId="0" borderId="0" xfId="3" applyFont="1" applyProtection="1"/>
    <xf numFmtId="43" fontId="2" fillId="0" borderId="0" xfId="1" applyFont="1" applyProtection="1">
      <protection hidden="1"/>
    </xf>
    <xf numFmtId="0" fontId="16" fillId="0" borderId="0" xfId="3" applyFont="1" applyProtection="1">
      <protection hidden="1"/>
    </xf>
    <xf numFmtId="0" fontId="33" fillId="0" borderId="0" xfId="3" applyFont="1" applyProtection="1">
      <protection hidden="1"/>
    </xf>
    <xf numFmtId="0" fontId="0" fillId="9" borderId="15" xfId="0" applyFill="1" applyBorder="1" applyProtection="1"/>
    <xf numFmtId="0" fontId="13" fillId="0" borderId="14" xfId="0" applyFont="1" applyFill="1" applyBorder="1" applyAlignment="1" applyProtection="1"/>
    <xf numFmtId="0" fontId="0" fillId="9" borderId="17" xfId="0" applyFill="1" applyBorder="1" applyProtection="1"/>
    <xf numFmtId="0" fontId="0" fillId="9" borderId="20" xfId="0" applyFill="1" applyBorder="1" applyProtection="1"/>
    <xf numFmtId="0" fontId="16" fillId="0" borderId="0" xfId="0" applyFont="1"/>
    <xf numFmtId="0" fontId="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7" borderId="4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4" applyFont="1" applyAlignment="1" applyProtection="1">
      <alignment horizontal="center" vertical="center"/>
      <protection hidden="1"/>
    </xf>
    <xf numFmtId="0" fontId="0" fillId="8" borderId="4" xfId="0" applyFill="1" applyBorder="1" applyProtection="1">
      <protection hidden="1"/>
    </xf>
    <xf numFmtId="49" fontId="0" fillId="3" borderId="4" xfId="0" applyNumberFormat="1" applyFill="1" applyBorder="1" applyAlignment="1" applyProtection="1">
      <alignment horizontal="center" vertical="center" wrapText="1"/>
      <protection hidden="1"/>
    </xf>
    <xf numFmtId="49" fontId="10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20" fillId="2" borderId="31" xfId="1" applyNumberFormat="1" applyFont="1" applyFill="1" applyBorder="1" applyAlignment="1" applyProtection="1">
      <alignment horizontal="center"/>
      <protection locked="0"/>
    </xf>
    <xf numFmtId="165" fontId="20" fillId="2" borderId="6" xfId="1" applyNumberFormat="1" applyFont="1" applyFill="1" applyBorder="1" applyAlignment="1" applyProtection="1">
      <alignment horizontal="center"/>
      <protection locked="0"/>
    </xf>
    <xf numFmtId="165" fontId="20" fillId="2" borderId="22" xfId="1" applyNumberFormat="1" applyFont="1" applyFill="1" applyBorder="1" applyAlignment="1" applyProtection="1">
      <alignment horizontal="center"/>
      <protection locked="0"/>
    </xf>
    <xf numFmtId="165" fontId="20" fillId="2" borderId="22" xfId="1" quotePrefix="1" applyNumberFormat="1" applyFont="1" applyFill="1" applyBorder="1" applyAlignment="1" applyProtection="1">
      <alignment horizontal="center"/>
      <protection locked="0"/>
    </xf>
    <xf numFmtId="165" fontId="15" fillId="2" borderId="31" xfId="1" applyNumberFormat="1" applyFont="1" applyFill="1" applyBorder="1" applyAlignment="1" applyProtection="1">
      <alignment horizontal="center"/>
      <protection locked="0"/>
    </xf>
    <xf numFmtId="165" fontId="15" fillId="2" borderId="22" xfId="1" applyNumberFormat="1" applyFont="1" applyFill="1" applyBorder="1" applyAlignment="1" applyProtection="1">
      <alignment horizontal="center"/>
      <protection locked="0"/>
    </xf>
    <xf numFmtId="165" fontId="15" fillId="2" borderId="5" xfId="1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hidden="1"/>
    </xf>
    <xf numFmtId="165" fontId="20" fillId="2" borderId="31" xfId="1" quotePrefix="1" applyNumberFormat="1" applyFont="1" applyFill="1" applyBorder="1" applyAlignment="1" applyProtection="1">
      <alignment horizontal="center"/>
      <protection locked="0"/>
    </xf>
    <xf numFmtId="0" fontId="0" fillId="9" borderId="18" xfId="0" applyFill="1" applyBorder="1" applyProtection="1"/>
    <xf numFmtId="0" fontId="0" fillId="9" borderId="16" xfId="0" applyFill="1" applyBorder="1" applyProtection="1"/>
    <xf numFmtId="0" fontId="0" fillId="9" borderId="13" xfId="0" applyFill="1" applyBorder="1" applyProtection="1"/>
    <xf numFmtId="0" fontId="5" fillId="0" borderId="0" xfId="2" applyFont="1" applyFill="1" applyAlignment="1" applyProtection="1">
      <alignment horizontal="right"/>
      <protection locked="0"/>
    </xf>
    <xf numFmtId="0" fontId="5" fillId="0" borderId="0" xfId="2" applyFont="1" applyAlignment="1" applyProtection="1">
      <alignment horizontal="right"/>
      <protection locked="0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/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6" borderId="4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4" xfId="0" applyFill="1" applyBorder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14" fontId="0" fillId="2" borderId="0" xfId="0" applyNumberFormat="1" applyFill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2" applyAlignment="1" applyProtection="1">
      <alignment horizontal="right"/>
      <protection locked="0"/>
    </xf>
    <xf numFmtId="0" fontId="5" fillId="0" borderId="0" xfId="2" applyFill="1" applyAlignment="1" applyProtection="1">
      <alignment horizontal="right"/>
      <protection locked="0"/>
    </xf>
    <xf numFmtId="0" fontId="13" fillId="0" borderId="13" xfId="0" applyFont="1" applyFill="1" applyBorder="1" applyAlignment="1" applyProtection="1"/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20" fillId="9" borderId="31" xfId="3" applyNumberFormat="1" applyFont="1" applyFill="1" applyBorder="1" applyAlignment="1" applyProtection="1">
      <alignment horizontal="center" vertical="center"/>
      <protection hidden="1"/>
    </xf>
    <xf numFmtId="2" fontId="20" fillId="9" borderId="6" xfId="3" applyNumberFormat="1" applyFont="1" applyFill="1" applyBorder="1" applyAlignment="1" applyProtection="1">
      <alignment horizontal="center" vertical="center"/>
      <protection hidden="1"/>
    </xf>
    <xf numFmtId="165" fontId="20" fillId="7" borderId="31" xfId="1" applyNumberFormat="1" applyFont="1" applyFill="1" applyBorder="1" applyAlignment="1" applyProtection="1">
      <alignment horizontal="center" vertical="center"/>
      <protection hidden="1"/>
    </xf>
    <xf numFmtId="165" fontId="20" fillId="7" borderId="6" xfId="1" applyNumberFormat="1" applyFont="1" applyFill="1" applyBorder="1" applyAlignment="1" applyProtection="1">
      <alignment horizontal="center" vertical="center"/>
      <protection hidden="1"/>
    </xf>
    <xf numFmtId="2" fontId="20" fillId="9" borderId="22" xfId="3" applyNumberFormat="1" applyFont="1" applyFill="1" applyBorder="1" applyAlignment="1" applyProtection="1">
      <alignment horizontal="center" vertical="center"/>
      <protection hidden="1"/>
    </xf>
    <xf numFmtId="165" fontId="20" fillId="7" borderId="22" xfId="1" applyNumberFormat="1" applyFont="1" applyFill="1" applyBorder="1" applyAlignment="1" applyProtection="1">
      <alignment horizontal="center" vertical="center"/>
      <protection hidden="1"/>
    </xf>
    <xf numFmtId="0" fontId="0" fillId="0" borderId="26" xfId="4" applyFont="1" applyBorder="1" applyAlignment="1" applyProtection="1">
      <alignment horizontal="center" vertical="center"/>
      <protection hidden="1"/>
    </xf>
    <xf numFmtId="0" fontId="1" fillId="0" borderId="4" xfId="4" applyFont="1" applyBorder="1" applyAlignment="1" applyProtection="1">
      <alignment horizontal="center" vertical="center"/>
      <protection hidden="1"/>
    </xf>
    <xf numFmtId="0" fontId="1" fillId="0" borderId="3" xfId="4" applyFont="1" applyBorder="1" applyAlignment="1" applyProtection="1">
      <alignment horizontal="center" vertical="center"/>
      <protection hidden="1"/>
    </xf>
    <xf numFmtId="11" fontId="20" fillId="9" borderId="31" xfId="3" applyNumberFormat="1" applyFont="1" applyFill="1" applyBorder="1" applyAlignment="1" applyProtection="1">
      <alignment horizontal="center" vertical="center"/>
      <protection hidden="1"/>
    </xf>
    <xf numFmtId="11" fontId="20" fillId="9" borderId="6" xfId="3" applyNumberFormat="1" applyFont="1" applyFill="1" applyBorder="1" applyAlignment="1" applyProtection="1">
      <alignment horizontal="center" vertical="center"/>
      <protection hidden="1"/>
    </xf>
    <xf numFmtId="0" fontId="20" fillId="0" borderId="35" xfId="3" applyFont="1" applyFill="1" applyBorder="1" applyAlignment="1" applyProtection="1">
      <alignment horizontal="center" vertical="center" wrapText="1"/>
      <protection hidden="1"/>
    </xf>
    <xf numFmtId="0" fontId="20" fillId="0" borderId="37" xfId="3" applyFont="1" applyFill="1" applyBorder="1" applyAlignment="1" applyProtection="1">
      <alignment horizontal="center" vertical="center" wrapText="1"/>
      <protection hidden="1"/>
    </xf>
    <xf numFmtId="11" fontId="20" fillId="10" borderId="34" xfId="3" applyNumberFormat="1" applyFont="1" applyFill="1" applyBorder="1" applyAlignment="1" applyProtection="1">
      <alignment horizontal="center" vertical="center"/>
      <protection hidden="1"/>
    </xf>
    <xf numFmtId="11" fontId="20" fillId="10" borderId="36" xfId="3" applyNumberFormat="1" applyFont="1" applyFill="1" applyBorder="1" applyAlignment="1" applyProtection="1">
      <alignment horizontal="center" vertical="center"/>
      <protection hidden="1"/>
    </xf>
    <xf numFmtId="2" fontId="20" fillId="10" borderId="34" xfId="3" applyNumberFormat="1" applyFont="1" applyFill="1" applyBorder="1" applyAlignment="1" applyProtection="1">
      <alignment horizontal="center" vertical="center"/>
      <protection hidden="1"/>
    </xf>
    <xf numFmtId="2" fontId="20" fillId="10" borderId="36" xfId="3" applyNumberFormat="1" applyFont="1" applyFill="1" applyBorder="1" applyAlignment="1" applyProtection="1">
      <alignment horizontal="center" vertical="center"/>
      <protection hidden="1"/>
    </xf>
    <xf numFmtId="0" fontId="1" fillId="0" borderId="26" xfId="4" applyFont="1" applyBorder="1" applyAlignment="1" applyProtection="1">
      <alignment horizontal="center" vertical="center"/>
      <protection hidden="1"/>
    </xf>
    <xf numFmtId="0" fontId="0" fillId="0" borderId="30" xfId="4" applyFont="1" applyBorder="1" applyAlignment="1" applyProtection="1">
      <alignment horizontal="center" vertical="center"/>
      <protection hidden="1"/>
    </xf>
    <xf numFmtId="0" fontId="1" fillId="0" borderId="31" xfId="4" applyFont="1" applyBorder="1" applyAlignment="1" applyProtection="1">
      <alignment horizontal="center" vertical="center"/>
      <protection hidden="1"/>
    </xf>
    <xf numFmtId="0" fontId="1" fillId="0" borderId="32" xfId="4" applyFont="1" applyBorder="1" applyAlignment="1" applyProtection="1">
      <alignment horizontal="center" vertical="center"/>
      <protection hidden="1"/>
    </xf>
    <xf numFmtId="0" fontId="1" fillId="0" borderId="23" xfId="4" applyFont="1" applyBorder="1" applyAlignment="1" applyProtection="1">
      <alignment horizontal="center" vertical="center"/>
      <protection hidden="1"/>
    </xf>
    <xf numFmtId="0" fontId="1" fillId="0" borderId="22" xfId="4" applyFont="1" applyBorder="1" applyAlignment="1" applyProtection="1">
      <alignment horizontal="center" vertical="center"/>
      <protection hidden="1"/>
    </xf>
    <xf numFmtId="0" fontId="1" fillId="0" borderId="24" xfId="4" applyFont="1" applyBorder="1" applyAlignment="1" applyProtection="1">
      <alignment horizontal="center" vertical="center"/>
      <protection hidden="1"/>
    </xf>
    <xf numFmtId="165" fontId="20" fillId="6" borderId="34" xfId="1" applyNumberFormat="1" applyFont="1" applyFill="1" applyBorder="1" applyAlignment="1" applyProtection="1">
      <alignment horizontal="center" vertical="center"/>
      <protection hidden="1"/>
    </xf>
    <xf numFmtId="165" fontId="20" fillId="6" borderId="36" xfId="1" applyNumberFormat="1" applyFont="1" applyFill="1" applyBorder="1" applyAlignment="1" applyProtection="1">
      <alignment horizontal="center" vertical="center"/>
      <protection hidden="1"/>
    </xf>
    <xf numFmtId="165" fontId="20" fillId="6" borderId="31" xfId="1" applyNumberFormat="1" applyFont="1" applyFill="1" applyBorder="1" applyAlignment="1" applyProtection="1">
      <alignment horizontal="center" vertical="center"/>
      <protection hidden="1"/>
    </xf>
    <xf numFmtId="165" fontId="20" fillId="6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0" borderId="47" xfId="4" applyFont="1" applyBorder="1" applyAlignment="1" applyProtection="1">
      <alignment horizontal="center" vertical="center" wrapText="1"/>
    </xf>
    <xf numFmtId="0" fontId="27" fillId="0" borderId="46" xfId="4" applyFont="1" applyBorder="1" applyAlignment="1" applyProtection="1">
      <alignment horizontal="center" vertical="center" wrapText="1"/>
    </xf>
    <xf numFmtId="0" fontId="27" fillId="0" borderId="45" xfId="4" applyFont="1" applyBorder="1" applyAlignment="1" applyProtection="1">
      <alignment horizontal="center" vertical="center" wrapText="1"/>
    </xf>
    <xf numFmtId="0" fontId="27" fillId="0" borderId="44" xfId="4" applyFont="1" applyBorder="1" applyAlignment="1" applyProtection="1">
      <alignment horizontal="center" vertical="center" wrapText="1"/>
    </xf>
    <xf numFmtId="0" fontId="27" fillId="0" borderId="43" xfId="4" applyFont="1" applyBorder="1" applyAlignment="1" applyProtection="1">
      <alignment horizontal="center" vertical="center" wrapText="1"/>
    </xf>
    <xf numFmtId="0" fontId="27" fillId="0" borderId="42" xfId="4" applyFont="1" applyBorder="1" applyAlignment="1" applyProtection="1">
      <alignment horizontal="center" vertical="center" wrapText="1"/>
    </xf>
    <xf numFmtId="0" fontId="20" fillId="0" borderId="30" xfId="3" applyFont="1" applyFill="1" applyBorder="1" applyAlignment="1" applyProtection="1">
      <alignment horizontal="center" vertical="center" wrapText="1"/>
      <protection hidden="1"/>
    </xf>
    <xf numFmtId="0" fontId="20" fillId="0" borderId="38" xfId="3" applyFont="1" applyFill="1" applyBorder="1" applyAlignment="1" applyProtection="1">
      <alignment horizontal="center" vertical="center" wrapText="1"/>
      <protection hidden="1"/>
    </xf>
    <xf numFmtId="165" fontId="20" fillId="3" borderId="34" xfId="1" applyNumberFormat="1" applyFont="1" applyFill="1" applyBorder="1" applyAlignment="1" applyProtection="1">
      <alignment horizontal="center" vertical="center"/>
      <protection hidden="1"/>
    </xf>
    <xf numFmtId="165" fontId="20" fillId="3" borderId="36" xfId="1" applyNumberFormat="1" applyFont="1" applyFill="1" applyBorder="1" applyAlignment="1" applyProtection="1">
      <alignment horizontal="center" vertical="center"/>
      <protection hidden="1"/>
    </xf>
    <xf numFmtId="165" fontId="20" fillId="9" borderId="31" xfId="1" applyNumberFormat="1" applyFont="1" applyFill="1" applyBorder="1" applyAlignment="1" applyProtection="1">
      <alignment horizontal="center" vertical="center"/>
      <protection hidden="1"/>
    </xf>
    <xf numFmtId="165" fontId="20" fillId="9" borderId="22" xfId="1" applyNumberFormat="1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</xf>
    <xf numFmtId="165" fontId="20" fillId="9" borderId="6" xfId="1" applyNumberFormat="1" applyFont="1" applyFill="1" applyBorder="1" applyAlignment="1" applyProtection="1">
      <alignment horizontal="center" vertical="center"/>
      <protection hidden="1"/>
    </xf>
    <xf numFmtId="2" fontId="21" fillId="0" borderId="0" xfId="3" applyNumberFormat="1" applyFont="1" applyFill="1" applyBorder="1" applyAlignment="1">
      <alignment horizontal="center" vertical="center"/>
    </xf>
    <xf numFmtId="165" fontId="20" fillId="3" borderId="31" xfId="1" applyNumberFormat="1" applyFont="1" applyFill="1" applyBorder="1" applyAlignment="1" applyProtection="1">
      <alignment horizontal="center" vertical="center"/>
      <protection hidden="1"/>
    </xf>
    <xf numFmtId="165" fontId="20" fillId="3" borderId="6" xfId="1" applyNumberFormat="1" applyFont="1" applyFill="1" applyBorder="1" applyAlignment="1" applyProtection="1">
      <alignment horizontal="center" vertical="center"/>
      <protection hidden="1"/>
    </xf>
    <xf numFmtId="165" fontId="20" fillId="6" borderId="22" xfId="1" applyNumberFormat="1" applyFont="1" applyFill="1" applyBorder="1" applyAlignment="1" applyProtection="1">
      <alignment horizontal="center" vertical="center"/>
      <protection hidden="1"/>
    </xf>
    <xf numFmtId="0" fontId="20" fillId="0" borderId="23" xfId="3" applyFont="1" applyFill="1" applyBorder="1" applyAlignment="1" applyProtection="1">
      <alignment horizontal="center" vertical="center" wrapText="1"/>
      <protection hidden="1"/>
    </xf>
    <xf numFmtId="11" fontId="20" fillId="9" borderId="22" xfId="3" applyNumberFormat="1" applyFont="1" applyFill="1" applyBorder="1" applyAlignment="1" applyProtection="1">
      <alignment horizontal="center" vertical="center"/>
      <protection hidden="1"/>
    </xf>
    <xf numFmtId="43" fontId="1" fillId="0" borderId="30" xfId="1" applyFont="1" applyFill="1" applyBorder="1" applyAlignment="1" applyProtection="1">
      <alignment horizontal="center" vertical="center"/>
      <protection hidden="1"/>
    </xf>
    <xf numFmtId="43" fontId="1" fillId="0" borderId="29" xfId="1" applyFont="1" applyFill="1" applyBorder="1" applyAlignment="1" applyProtection="1">
      <alignment horizontal="center" vertical="center"/>
      <protection hidden="1"/>
    </xf>
    <xf numFmtId="0" fontId="26" fillId="2" borderId="12" xfId="4" applyFont="1" applyFill="1" applyBorder="1" applyAlignment="1" applyProtection="1">
      <alignment horizontal="center" vertical="center"/>
    </xf>
    <xf numFmtId="0" fontId="26" fillId="2" borderId="11" xfId="4" applyFont="1" applyFill="1" applyBorder="1" applyAlignment="1" applyProtection="1">
      <alignment horizontal="center" vertical="center"/>
    </xf>
    <xf numFmtId="0" fontId="26" fillId="2" borderId="10" xfId="4" applyFont="1" applyFill="1" applyBorder="1" applyAlignment="1" applyProtection="1">
      <alignment horizontal="center" vertical="center"/>
    </xf>
    <xf numFmtId="43" fontId="16" fillId="0" borderId="26" xfId="1" applyFont="1" applyFill="1" applyBorder="1" applyAlignment="1" applyProtection="1">
      <alignment horizontal="center" vertical="center"/>
      <protection hidden="1"/>
    </xf>
    <xf numFmtId="43" fontId="16" fillId="0" borderId="25" xfId="1" applyFont="1" applyFill="1" applyBorder="1" applyAlignment="1" applyProtection="1">
      <alignment horizontal="center" vertical="center"/>
      <protection hidden="1"/>
    </xf>
    <xf numFmtId="0" fontId="15" fillId="0" borderId="26" xfId="4" applyBorder="1" applyAlignment="1" applyProtection="1">
      <alignment horizontal="center"/>
      <protection hidden="1"/>
    </xf>
    <xf numFmtId="0" fontId="15" fillId="0" borderId="4" xfId="4" applyBorder="1" applyAlignment="1" applyProtection="1">
      <alignment horizontal="center"/>
      <protection hidden="1"/>
    </xf>
    <xf numFmtId="0" fontId="15" fillId="0" borderId="25" xfId="4" applyBorder="1" applyAlignment="1" applyProtection="1">
      <alignment horizontal="center"/>
      <protection hidden="1"/>
    </xf>
    <xf numFmtId="0" fontId="15" fillId="0" borderId="23" xfId="4" applyBorder="1" applyAlignment="1" applyProtection="1">
      <alignment horizontal="center"/>
      <protection hidden="1"/>
    </xf>
    <xf numFmtId="0" fontId="15" fillId="0" borderId="22" xfId="4" applyBorder="1" applyAlignment="1" applyProtection="1">
      <alignment horizontal="center"/>
      <protection hidden="1"/>
    </xf>
    <xf numFmtId="0" fontId="15" fillId="0" borderId="21" xfId="4" applyBorder="1" applyAlignment="1" applyProtection="1">
      <alignment horizontal="center"/>
      <protection hidden="1"/>
    </xf>
    <xf numFmtId="43" fontId="1" fillId="0" borderId="26" xfId="1" applyFont="1" applyFill="1" applyBorder="1" applyAlignment="1" applyProtection="1">
      <alignment horizontal="center" vertical="center"/>
      <protection hidden="1"/>
    </xf>
    <xf numFmtId="43" fontId="1" fillId="0" borderId="25" xfId="1" applyFont="1" applyFill="1" applyBorder="1" applyAlignment="1" applyProtection="1">
      <alignment horizontal="center" vertical="center"/>
      <protection hidden="1"/>
    </xf>
    <xf numFmtId="0" fontId="0" fillId="0" borderId="35" xfId="4" applyFont="1" applyBorder="1" applyAlignment="1" applyProtection="1">
      <alignment horizontal="center" vertical="center"/>
      <protection hidden="1"/>
    </xf>
    <xf numFmtId="0" fontId="1" fillId="0" borderId="34" xfId="4" applyFont="1" applyBorder="1" applyAlignment="1" applyProtection="1">
      <alignment horizontal="center" vertical="center"/>
      <protection hidden="1"/>
    </xf>
    <xf numFmtId="0" fontId="1" fillId="0" borderId="33" xfId="4" applyFont="1" applyBorder="1" applyAlignment="1" applyProtection="1">
      <alignment horizontal="center" vertical="center"/>
      <protection hidden="1"/>
    </xf>
    <xf numFmtId="0" fontId="0" fillId="0" borderId="12" xfId="4" applyFont="1" applyBorder="1" applyAlignment="1" applyProtection="1">
      <alignment horizontal="center" vertical="center"/>
      <protection hidden="1"/>
    </xf>
    <xf numFmtId="0" fontId="1" fillId="0" borderId="10" xfId="4" applyFont="1" applyBorder="1" applyAlignment="1" applyProtection="1">
      <alignment horizontal="center" vertical="center"/>
      <protection hidden="1"/>
    </xf>
    <xf numFmtId="43" fontId="1" fillId="0" borderId="28" xfId="1" applyFont="1" applyFill="1" applyBorder="1" applyAlignment="1" applyProtection="1">
      <alignment horizontal="center" vertical="center"/>
      <protection hidden="1"/>
    </xf>
    <xf numFmtId="43" fontId="1" fillId="0" borderId="27" xfId="1" applyFont="1" applyFill="1" applyBorder="1" applyAlignment="1" applyProtection="1">
      <alignment horizontal="center" vertical="center"/>
      <protection hidden="1"/>
    </xf>
    <xf numFmtId="0" fontId="15" fillId="0" borderId="30" xfId="4" applyBorder="1" applyAlignment="1" applyProtection="1">
      <alignment horizontal="center"/>
      <protection hidden="1"/>
    </xf>
    <xf numFmtId="0" fontId="15" fillId="0" borderId="31" xfId="4" applyBorder="1" applyAlignment="1" applyProtection="1">
      <alignment horizontal="center"/>
      <protection hidden="1"/>
    </xf>
    <xf numFmtId="0" fontId="15" fillId="0" borderId="29" xfId="4" applyBorder="1" applyAlignment="1" applyProtection="1">
      <alignment horizontal="center"/>
      <protection hidden="1"/>
    </xf>
    <xf numFmtId="0" fontId="16" fillId="0" borderId="19" xfId="3" applyFont="1" applyBorder="1" applyAlignment="1" applyProtection="1">
      <alignment horizontal="center" vertical="center" wrapText="1"/>
    </xf>
    <xf numFmtId="0" fontId="16" fillId="0" borderId="18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center" vertical="center" wrapText="1"/>
    </xf>
    <xf numFmtId="0" fontId="16" fillId="0" borderId="16" xfId="3" applyFont="1" applyBorder="1" applyAlignment="1" applyProtection="1">
      <alignment horizontal="center" vertical="center" wrapText="1"/>
    </xf>
    <xf numFmtId="0" fontId="16" fillId="0" borderId="14" xfId="3" applyFont="1" applyBorder="1" applyAlignment="1" applyProtection="1">
      <alignment horizontal="center" vertical="center" wrapText="1"/>
    </xf>
    <xf numFmtId="0" fontId="16" fillId="0" borderId="13" xfId="3" applyFont="1" applyBorder="1" applyAlignment="1" applyProtection="1">
      <alignment horizontal="center" vertical="center" wrapText="1"/>
    </xf>
    <xf numFmtId="0" fontId="16" fillId="2" borderId="4" xfId="3" applyFont="1" applyFill="1" applyBorder="1" applyAlignment="1" applyProtection="1">
      <alignment horizontal="center"/>
      <protection locked="0"/>
    </xf>
    <xf numFmtId="0" fontId="2" fillId="2" borderId="4" xfId="3" applyFont="1" applyFill="1" applyBorder="1" applyAlignment="1" applyProtection="1">
      <alignment horizontal="center"/>
      <protection locked="0"/>
    </xf>
    <xf numFmtId="0" fontId="16" fillId="12" borderId="20" xfId="3" applyFont="1" applyFill="1" applyBorder="1" applyAlignment="1" applyProtection="1">
      <alignment horizontal="center"/>
    </xf>
    <xf numFmtId="0" fontId="16" fillId="12" borderId="17" xfId="3" applyFont="1" applyFill="1" applyBorder="1" applyAlignment="1" applyProtection="1">
      <alignment horizontal="center"/>
    </xf>
    <xf numFmtId="0" fontId="16" fillId="12" borderId="15" xfId="3" applyFont="1" applyFill="1" applyBorder="1" applyAlignment="1" applyProtection="1">
      <alignment horizontal="center"/>
    </xf>
    <xf numFmtId="0" fontId="2" fillId="13" borderId="20" xfId="3" applyFont="1" applyFill="1" applyBorder="1" applyAlignment="1">
      <alignment horizontal="center"/>
    </xf>
    <xf numFmtId="0" fontId="2" fillId="13" borderId="17" xfId="3" applyFont="1" applyFill="1" applyBorder="1" applyAlignment="1">
      <alignment horizontal="center"/>
    </xf>
    <xf numFmtId="0" fontId="2" fillId="13" borderId="15" xfId="3" applyFont="1" applyFill="1" applyBorder="1" applyAlignment="1">
      <alignment horizontal="center"/>
    </xf>
    <xf numFmtId="0" fontId="16" fillId="0" borderId="20" xfId="3" applyFont="1" applyBorder="1" applyAlignment="1" applyProtection="1">
      <alignment horizontal="center" vertical="center" wrapText="1"/>
    </xf>
    <xf numFmtId="0" fontId="16" fillId="0" borderId="17" xfId="3" applyFont="1" applyBorder="1" applyAlignment="1" applyProtection="1">
      <alignment horizontal="center" vertical="center" wrapText="1"/>
    </xf>
    <xf numFmtId="0" fontId="16" fillId="0" borderId="15" xfId="3" applyFont="1" applyBorder="1" applyAlignment="1" applyProtection="1">
      <alignment horizontal="center" vertical="center" wrapText="1"/>
    </xf>
    <xf numFmtId="0" fontId="0" fillId="9" borderId="4" xfId="0" applyFill="1" applyBorder="1" applyAlignment="1" applyProtection="1">
      <alignment horizontal="center"/>
    </xf>
    <xf numFmtId="0" fontId="29" fillId="0" borderId="35" xfId="3" applyFont="1" applyFill="1" applyBorder="1" applyAlignment="1" applyProtection="1">
      <alignment horizontal="center" vertical="center"/>
      <protection hidden="1"/>
    </xf>
    <xf numFmtId="0" fontId="29" fillId="0" borderId="37" xfId="3" applyFont="1" applyFill="1" applyBorder="1" applyAlignment="1" applyProtection="1">
      <alignment horizontal="center" vertical="center"/>
      <protection hidden="1"/>
    </xf>
    <xf numFmtId="165" fontId="29" fillId="14" borderId="31" xfId="1" applyNumberFormat="1" applyFont="1" applyFill="1" applyBorder="1" applyAlignment="1" applyProtection="1">
      <alignment horizontal="center" vertical="center"/>
      <protection hidden="1"/>
    </xf>
    <xf numFmtId="165" fontId="29" fillId="14" borderId="22" xfId="1" applyNumberFormat="1" applyFont="1" applyFill="1" applyBorder="1" applyAlignment="1" applyProtection="1">
      <alignment horizontal="center" vertical="center"/>
      <protection hidden="1"/>
    </xf>
    <xf numFmtId="165" fontId="29" fillId="6" borderId="31" xfId="1" applyNumberFormat="1" applyFont="1" applyFill="1" applyBorder="1" applyAlignment="1" applyProtection="1">
      <alignment horizontal="center" vertical="center"/>
      <protection hidden="1"/>
    </xf>
    <xf numFmtId="165" fontId="29" fillId="6" borderId="22" xfId="1" applyNumberFormat="1" applyFont="1" applyFill="1" applyBorder="1" applyAlignment="1" applyProtection="1">
      <alignment horizontal="center" vertical="center"/>
      <protection hidden="1"/>
    </xf>
    <xf numFmtId="165" fontId="29" fillId="9" borderId="29" xfId="1" applyNumberFormat="1" applyFont="1" applyFill="1" applyBorder="1" applyAlignment="1" applyProtection="1">
      <alignment horizontal="center" vertical="center"/>
      <protection hidden="1"/>
    </xf>
    <xf numFmtId="165" fontId="29" fillId="9" borderId="21" xfId="1" applyNumberFormat="1" applyFont="1" applyFill="1" applyBorder="1" applyAlignment="1" applyProtection="1">
      <alignment horizontal="center" vertical="center"/>
      <protection hidden="1"/>
    </xf>
    <xf numFmtId="43" fontId="29" fillId="6" borderId="31" xfId="1" applyFont="1" applyFill="1" applyBorder="1" applyAlignment="1" applyProtection="1">
      <alignment horizontal="center" vertical="center"/>
      <protection hidden="1"/>
    </xf>
    <xf numFmtId="43" fontId="29" fillId="6" borderId="22" xfId="1" applyFont="1" applyFill="1" applyBorder="1" applyAlignment="1" applyProtection="1">
      <alignment horizontal="center" vertical="center"/>
      <protection hidden="1"/>
    </xf>
    <xf numFmtId="0" fontId="35" fillId="2" borderId="12" xfId="3" applyFont="1" applyFill="1" applyBorder="1" applyAlignment="1" applyProtection="1">
      <alignment horizontal="center" vertical="center"/>
    </xf>
    <xf numFmtId="0" fontId="35" fillId="2" borderId="11" xfId="3" applyFont="1" applyFill="1" applyBorder="1" applyAlignment="1" applyProtection="1">
      <alignment horizontal="center" vertical="center"/>
    </xf>
    <xf numFmtId="0" fontId="35" fillId="2" borderId="10" xfId="3" applyFont="1" applyFill="1" applyBorder="1" applyAlignment="1" applyProtection="1">
      <alignment horizontal="center" vertical="center"/>
    </xf>
    <xf numFmtId="165" fontId="29" fillId="6" borderId="5" xfId="1" applyNumberFormat="1" applyFont="1" applyFill="1" applyBorder="1" applyAlignment="1" applyProtection="1">
      <alignment horizontal="center" vertical="center"/>
      <protection hidden="1"/>
    </xf>
    <xf numFmtId="165" fontId="29" fillId="9" borderId="48" xfId="1" applyNumberFormat="1" applyFont="1" applyFill="1" applyBorder="1" applyAlignment="1" applyProtection="1">
      <alignment horizontal="center" vertical="center"/>
      <protection hidden="1"/>
    </xf>
    <xf numFmtId="165" fontId="29" fillId="14" borderId="5" xfId="1" applyNumberFormat="1" applyFont="1" applyFill="1" applyBorder="1" applyAlignment="1" applyProtection="1">
      <alignment horizontal="center" vertical="center"/>
      <protection hidden="1"/>
    </xf>
    <xf numFmtId="43" fontId="1" fillId="0" borderId="49" xfId="1" applyFont="1" applyFill="1" applyBorder="1" applyAlignment="1" applyProtection="1">
      <alignment horizontal="center" vertical="center"/>
      <protection hidden="1"/>
    </xf>
    <xf numFmtId="43" fontId="1" fillId="0" borderId="50" xfId="1" applyFont="1" applyFill="1" applyBorder="1" applyAlignment="1" applyProtection="1">
      <alignment horizontal="center" vertical="center"/>
      <protection hidden="1"/>
    </xf>
  </cellXfs>
  <cellStyles count="5">
    <cellStyle name="Lien hypertexte" xfId="2" builtinId="8"/>
    <cellStyle name="Milliers" xfId="1" builtinId="3"/>
    <cellStyle name="Normal" xfId="0" builtinId="0"/>
    <cellStyle name="Normal 11 2 3" xfId="3"/>
    <cellStyle name="Normal 2" xfId="4"/>
  </cellStyles>
  <dxfs count="5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5" tint="0.79998168889431442"/>
      </font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5" tint="0.79998168889431442"/>
      </font>
      <fill>
        <patternFill patternType="solid">
          <bgColor theme="5" tint="0.79998168889431442"/>
        </patternFill>
      </fill>
    </dxf>
    <dxf>
      <font>
        <color theme="8" tint="0.79998168889431442"/>
      </font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solid">
          <fgColor indexed="64"/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90204" pitchFamily="34" charset="0"/>
                <a:cs typeface="Arial" panose="020B0604020202090204" pitchFamily="34" charset="0"/>
              </a:defRPr>
            </a:pPr>
            <a:r>
              <a:rPr lang="en-US">
                <a:latin typeface="Arial" panose="020B0604020202090204" pitchFamily="34" charset="0"/>
                <a:cs typeface="Arial" panose="020B0604020202090204" pitchFamily="34" charset="0"/>
              </a:rPr>
              <a:t>miRpredX 31-3p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'Standard Results'!$E$14</c:f>
              <c:strCache>
                <c:ptCount val="1"/>
                <c:pt idx="0">
                  <c:v>Ct  miR-31-3p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19363719823588976"/>
                  <c:y val="-5.4605276426066942E-3"/>
                </c:manualLayout>
              </c:layout>
              <c:numFmt formatCode="General" sourceLinked="0"/>
            </c:trendlineLbl>
          </c:trendline>
          <c:xVal>
            <c:numRef>
              <c:f>'Standard Results'!$D$15:$D$22</c:f>
              <c:numCache>
                <c:formatCode>0.00</c:formatCode>
                <c:ptCount val="8"/>
                <c:pt idx="0">
                  <c:v>2</c:v>
                </c:pt>
                <c:pt idx="2">
                  <c:v>1.6989700043360187</c:v>
                </c:pt>
                <c:pt idx="4">
                  <c:v>0.69897000433601886</c:v>
                </c:pt>
                <c:pt idx="6">
                  <c:v>-0.3010299956639812</c:v>
                </c:pt>
              </c:numCache>
            </c:numRef>
          </c:xVal>
          <c:yVal>
            <c:numRef>
              <c:f>'Standard Results'!$F$15:$F$22</c:f>
              <c:numCache>
                <c:formatCode>#\ ##0.00_ ;\-#\ ##0.00\ 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9-46BA-B12E-F9DC30DD4260}"/>
            </c:ext>
          </c:extLst>
        </c:ser>
        <c:ser>
          <c:idx val="1"/>
          <c:order val="1"/>
          <c:tx>
            <c:strRef>
              <c:f>'Standard Results'!$H$14</c:f>
              <c:strCache>
                <c:ptCount val="1"/>
                <c:pt idx="0">
                  <c:v>Ct miR-Cal</c:v>
                </c:pt>
              </c:strCache>
            </c:strRef>
          </c:tx>
          <c:trendline>
            <c:trendlineType val="linear"/>
            <c:dispRSqr val="1"/>
            <c:dispEq val="1"/>
            <c:trendlineLbl>
              <c:layout>
                <c:manualLayout>
                  <c:x val="0.18215661198472474"/>
                  <c:y val="9.4272107314796409E-3"/>
                </c:manualLayout>
              </c:layout>
              <c:numFmt formatCode="General" sourceLinked="0"/>
            </c:trendlineLbl>
          </c:trendline>
          <c:xVal>
            <c:numRef>
              <c:f>'Standard Results'!$D$15:$D$22</c:f>
              <c:numCache>
                <c:formatCode>0.00</c:formatCode>
                <c:ptCount val="8"/>
                <c:pt idx="0">
                  <c:v>2</c:v>
                </c:pt>
                <c:pt idx="2">
                  <c:v>1.6989700043360187</c:v>
                </c:pt>
                <c:pt idx="4">
                  <c:v>0.69897000433601886</c:v>
                </c:pt>
                <c:pt idx="6">
                  <c:v>-0.3010299956639812</c:v>
                </c:pt>
              </c:numCache>
            </c:numRef>
          </c:xVal>
          <c:yVal>
            <c:numRef>
              <c:f>'Standard Results'!$I$15:$I$22</c:f>
              <c:numCache>
                <c:formatCode>#\ ##0.00_ ;\-#\ ##0.00\ </c:formatCode>
                <c:ptCount val="8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49-46BA-B12E-F9DC30DD4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055656"/>
        <c:axId val="283056440"/>
      </c:scatterChart>
      <c:valAx>
        <c:axId val="283055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83056440"/>
        <c:crosses val="autoZero"/>
        <c:crossBetween val="midCat"/>
      </c:valAx>
      <c:valAx>
        <c:axId val="283056440"/>
        <c:scaling>
          <c:orientation val="minMax"/>
          <c:max val="35"/>
          <c:min val="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28305565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201199874342663"/>
          <c:y val="0.30677938403341165"/>
          <c:w val="0.2279880012565734"/>
          <c:h val="0.2463559407537512"/>
        </c:manualLayout>
      </c:layout>
      <c:overlay val="0"/>
      <c:txPr>
        <a:bodyPr/>
        <a:lstStyle/>
        <a:p>
          <a:pPr>
            <a:defRPr>
              <a:latin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 w="38100" cmpd="sng">
      <a:solidFill>
        <a:schemeClr val="tx1"/>
      </a:solidFill>
    </a:ln>
  </c:spPr>
  <c:printSettings>
    <c:headerFooter/>
    <c:pageMargins b="0.75000000000001643" l="0.70000000000000195" r="0.70000000000000195" t="0.75000000000001643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389467</xdr:colOff>
      <xdr:row>1</xdr:row>
      <xdr:rowOff>8467</xdr:rowOff>
    </xdr:from>
    <xdr:ext cx="1839383" cy="549560"/>
    <xdr:pic>
      <xdr:nvPicPr>
        <xdr:cNvPr id="2" name="Picture 2">
          <a:extLst>
            <a:ext uri="{FF2B5EF4-FFF2-40B4-BE49-F238E27FC236}">
              <a16:creationId xmlns="" xmlns:a16="http://schemas.microsoft.com/office/drawing/2014/main" id="{28A01B83-F0CD-4D2B-AF1F-AE10A80E8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0417" y="198967"/>
          <a:ext cx="1839383" cy="5495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38</xdr:row>
      <xdr:rowOff>119591</xdr:rowOff>
    </xdr:from>
    <xdr:to>
      <xdr:col>11</xdr:col>
      <xdr:colOff>155787</xdr:colOff>
      <xdr:row>56</xdr:row>
      <xdr:rowOff>18626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2FF47DD8-F7F0-48B2-AE11-BBE7AB6A5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846666</xdr:colOff>
      <xdr:row>1</xdr:row>
      <xdr:rowOff>16736</xdr:rowOff>
    </xdr:from>
    <xdr:ext cx="1940225" cy="555444"/>
    <xdr:pic>
      <xdr:nvPicPr>
        <xdr:cNvPr id="3" name="Picture 5">
          <a:extLst>
            <a:ext uri="{FF2B5EF4-FFF2-40B4-BE49-F238E27FC236}">
              <a16:creationId xmlns="" xmlns:a16="http://schemas.microsoft.com/office/drawing/2014/main" id="{6900CEC6-8863-4299-9514-9F844E9D9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66" y="216761"/>
          <a:ext cx="1940225" cy="55544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45507</xdr:colOff>
      <xdr:row>1</xdr:row>
      <xdr:rowOff>14558</xdr:rowOff>
    </xdr:from>
    <xdr:ext cx="1862669" cy="576869"/>
    <xdr:pic>
      <xdr:nvPicPr>
        <xdr:cNvPr id="3" name="Picture 5">
          <a:extLst>
            <a:ext uri="{FF2B5EF4-FFF2-40B4-BE49-F238E27FC236}">
              <a16:creationId xmlns="" xmlns:a16="http://schemas.microsoft.com/office/drawing/2014/main" id="{032847E4-BF96-438B-8C6C-6F3C28476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5057" y="214583"/>
          <a:ext cx="1862669" cy="576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egragen.com/" TargetMode="Externa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integragen.com/" TargetMode="External"/><Relationship Id="rId1" Type="http://schemas.openxmlformats.org/officeDocument/2006/relationships/hyperlink" Target="mailto:support-miRpredX@integrage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/>
  </sheetViews>
  <sheetFormatPr baseColWidth="10" defaultRowHeight="15"/>
  <cols>
    <col min="3" max="6" width="11.5703125" bestFit="1" customWidth="1"/>
    <col min="7" max="7" width="12" bestFit="1" customWidth="1"/>
    <col min="8" max="14" width="11.5703125" bestFit="1" customWidth="1"/>
  </cols>
  <sheetData>
    <row r="1" spans="1:15" ht="15.75" thickBot="1"/>
    <row r="2" spans="1:15">
      <c r="A2" s="52" t="s">
        <v>6</v>
      </c>
      <c r="B2" s="51"/>
      <c r="C2" s="50"/>
      <c r="D2" s="50"/>
      <c r="E2" s="49"/>
      <c r="F2" s="48"/>
      <c r="G2" s="48"/>
      <c r="H2" s="48"/>
      <c r="I2" s="48"/>
      <c r="J2" s="48"/>
      <c r="K2" s="48"/>
      <c r="L2" s="47" t="s">
        <v>62</v>
      </c>
      <c r="M2" s="46"/>
      <c r="N2" s="46" t="s">
        <v>61</v>
      </c>
      <c r="O2" s="45"/>
    </row>
    <row r="3" spans="1:15">
      <c r="A3" s="44" t="s">
        <v>60</v>
      </c>
      <c r="B3" s="44"/>
      <c r="C3" s="44"/>
      <c r="D3" s="44"/>
      <c r="E3" s="43"/>
      <c r="F3" s="42"/>
      <c r="G3" s="42"/>
      <c r="H3" s="42"/>
      <c r="I3" s="42"/>
      <c r="J3" s="42"/>
      <c r="K3" s="42"/>
      <c r="L3" s="41" t="s">
        <v>59</v>
      </c>
      <c r="M3" s="40"/>
      <c r="N3" s="39">
        <v>2</v>
      </c>
      <c r="O3" s="38"/>
    </row>
    <row r="4" spans="1:15" ht="15.75" thickBot="1">
      <c r="A4" s="127" t="s">
        <v>58</v>
      </c>
      <c r="B4" s="128"/>
      <c r="C4" s="128"/>
      <c r="D4" s="128"/>
      <c r="E4" s="129"/>
      <c r="F4" s="37"/>
      <c r="G4" s="37"/>
      <c r="H4" s="37"/>
      <c r="I4" s="37"/>
      <c r="J4" s="37"/>
      <c r="K4" s="37"/>
      <c r="L4" s="36"/>
      <c r="M4" s="35"/>
      <c r="N4" s="34"/>
      <c r="O4" s="33"/>
    </row>
    <row r="5" spans="1: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>
      <c r="A6" s="31" t="s">
        <v>57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>
      <c r="A8" s="15" t="s">
        <v>56</v>
      </c>
      <c r="B8" s="132" t="s">
        <v>55</v>
      </c>
      <c r="C8" s="133"/>
      <c r="D8" s="133"/>
      <c r="E8" s="130" t="s">
        <v>9</v>
      </c>
      <c r="F8" s="131"/>
      <c r="G8" s="132" t="s">
        <v>54</v>
      </c>
      <c r="H8" s="137"/>
      <c r="I8" s="132" t="s">
        <v>53</v>
      </c>
      <c r="J8" s="137"/>
      <c r="K8" s="30"/>
      <c r="L8" s="30"/>
      <c r="M8" s="30"/>
      <c r="N8" s="30"/>
      <c r="O8" s="30"/>
    </row>
    <row r="9" spans="1:15">
      <c r="A9" s="32">
        <v>0</v>
      </c>
      <c r="B9" s="130" t="s">
        <v>52</v>
      </c>
      <c r="C9" s="134"/>
      <c r="D9" s="134"/>
      <c r="E9" s="135">
        <v>42983</v>
      </c>
      <c r="F9" s="131"/>
      <c r="G9" s="130" t="s">
        <v>48</v>
      </c>
      <c r="H9" s="131"/>
      <c r="I9" s="141" t="s">
        <v>51</v>
      </c>
      <c r="J9" s="137"/>
      <c r="K9" s="30"/>
      <c r="L9" s="30"/>
      <c r="M9" s="30"/>
      <c r="N9" s="30"/>
      <c r="O9" s="30"/>
    </row>
    <row r="10" spans="1:15" ht="32.25" customHeight="1">
      <c r="A10" s="32">
        <v>1</v>
      </c>
      <c r="B10" s="166" t="s">
        <v>50</v>
      </c>
      <c r="C10" s="167"/>
      <c r="D10" s="167"/>
      <c r="E10" s="135">
        <v>43010</v>
      </c>
      <c r="F10" s="131"/>
      <c r="G10" s="130" t="s">
        <v>49</v>
      </c>
      <c r="H10" s="131"/>
      <c r="I10" s="166" t="s">
        <v>48</v>
      </c>
      <c r="J10" s="131"/>
      <c r="K10" s="30"/>
      <c r="L10" s="30"/>
      <c r="M10" s="30"/>
      <c r="N10" s="30"/>
      <c r="O10" s="30"/>
    </row>
    <row r="11" spans="1:15" ht="32.25" customHeight="1">
      <c r="A11" s="32">
        <v>2</v>
      </c>
      <c r="B11" s="166" t="s">
        <v>107</v>
      </c>
      <c r="C11" s="167"/>
      <c r="D11" s="167"/>
      <c r="E11" s="135">
        <v>43119</v>
      </c>
      <c r="F11" s="131"/>
      <c r="G11" s="130" t="s">
        <v>49</v>
      </c>
      <c r="H11" s="131"/>
      <c r="I11" s="166" t="s">
        <v>48</v>
      </c>
      <c r="J11" s="131"/>
      <c r="K11" s="30"/>
      <c r="L11" s="30"/>
      <c r="M11" s="30"/>
      <c r="N11" s="30"/>
      <c r="O11" s="30"/>
    </row>
    <row r="12" spans="1:15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>
      <c r="A13" s="145" t="s">
        <v>103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1:1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</row>
    <row r="15" spans="1:15" ht="15.75" thickBo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</row>
    <row r="16" spans="1:15" ht="15.75" thickBo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 thickBot="1">
      <c r="A17" s="31" t="s">
        <v>47</v>
      </c>
      <c r="B17" s="30"/>
      <c r="C17" s="30"/>
      <c r="D17" s="30"/>
      <c r="E17" s="30"/>
      <c r="F17" s="30"/>
      <c r="G17" s="168" t="s">
        <v>46</v>
      </c>
      <c r="H17" s="169"/>
      <c r="I17" s="169"/>
      <c r="J17" s="170"/>
      <c r="K17" s="30"/>
      <c r="L17" s="30"/>
      <c r="M17" s="30"/>
      <c r="N17" s="30"/>
      <c r="O17" s="30"/>
    </row>
    <row r="19" spans="1:15">
      <c r="A19" t="s">
        <v>45</v>
      </c>
      <c r="C19" s="143"/>
      <c r="D19" s="143"/>
    </row>
    <row r="20" spans="1:15">
      <c r="A20" t="s">
        <v>44</v>
      </c>
      <c r="C20" s="143"/>
      <c r="D20" s="143"/>
    </row>
    <row r="21" spans="1:15">
      <c r="A21" t="s">
        <v>43</v>
      </c>
      <c r="C21" s="143"/>
      <c r="D21" s="143"/>
    </row>
    <row r="23" spans="1:15">
      <c r="A23" s="16" t="s">
        <v>42</v>
      </c>
    </row>
    <row r="24" spans="1:15">
      <c r="A24" t="s">
        <v>41</v>
      </c>
      <c r="D24" s="29"/>
      <c r="E24" s="143"/>
      <c r="F24" s="143"/>
      <c r="G24" s="143"/>
      <c r="H24" s="143"/>
      <c r="I24" s="143"/>
      <c r="J24" s="143"/>
    </row>
    <row r="25" spans="1:15">
      <c r="A25" t="s">
        <v>40</v>
      </c>
      <c r="E25" s="143"/>
      <c r="F25" s="143"/>
      <c r="G25" s="143"/>
      <c r="H25" s="143"/>
      <c r="I25" s="143"/>
      <c r="J25" s="143"/>
    </row>
    <row r="26" spans="1:15">
      <c r="A26" t="s">
        <v>39</v>
      </c>
      <c r="E26" s="143"/>
      <c r="F26" s="143"/>
      <c r="G26" s="143"/>
      <c r="H26" s="143"/>
      <c r="I26" s="143"/>
      <c r="J26" s="143"/>
    </row>
    <row r="27" spans="1:15">
      <c r="A27" t="s">
        <v>38</v>
      </c>
      <c r="D27" s="28"/>
      <c r="E27" s="172"/>
      <c r="F27" s="172"/>
      <c r="G27" s="172"/>
      <c r="H27" s="172"/>
      <c r="I27" s="172"/>
      <c r="J27" s="172"/>
    </row>
    <row r="28" spans="1:15" ht="15.75" thickBot="1"/>
    <row r="29" spans="1:15" ht="15.75" thickBot="1">
      <c r="A29" s="173" t="s">
        <v>104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5"/>
    </row>
    <row r="31" spans="1:15">
      <c r="A31" s="16" t="s">
        <v>35</v>
      </c>
    </row>
    <row r="32" spans="1:15">
      <c r="A32" s="27"/>
      <c r="B32" s="125" t="s">
        <v>32</v>
      </c>
      <c r="C32" s="125"/>
      <c r="D32" s="125"/>
      <c r="E32" s="125"/>
      <c r="F32" s="125"/>
    </row>
    <row r="33" spans="1:15">
      <c r="A33" s="20" t="s">
        <v>31</v>
      </c>
      <c r="B33" s="20" t="s">
        <v>30</v>
      </c>
      <c r="C33" s="20" t="s">
        <v>29</v>
      </c>
      <c r="D33" s="26" t="s">
        <v>28</v>
      </c>
      <c r="E33" s="144" t="s">
        <v>37</v>
      </c>
      <c r="F33" s="144"/>
    </row>
    <row r="34" spans="1:15">
      <c r="A34" s="21" t="s">
        <v>26</v>
      </c>
      <c r="B34" s="25"/>
      <c r="C34" s="25"/>
      <c r="D34" s="102" t="str">
        <f t="shared" ref="D34:D50" si="0">B34&amp;C34</f>
        <v/>
      </c>
      <c r="E34" s="136"/>
      <c r="F34" s="136"/>
    </row>
    <row r="35" spans="1:15">
      <c r="A35" s="21" t="s">
        <v>25</v>
      </c>
      <c r="B35" s="25"/>
      <c r="C35" s="25"/>
      <c r="D35" s="102" t="str">
        <f t="shared" si="0"/>
        <v/>
      </c>
      <c r="E35" s="136"/>
      <c r="F35" s="136"/>
    </row>
    <row r="36" spans="1:15">
      <c r="A36" s="21" t="s">
        <v>24</v>
      </c>
      <c r="B36" s="25"/>
      <c r="C36" s="25"/>
      <c r="D36" s="102" t="str">
        <f t="shared" si="0"/>
        <v/>
      </c>
      <c r="E36" s="136"/>
      <c r="F36" s="136"/>
    </row>
    <row r="37" spans="1:15">
      <c r="A37" s="21" t="s">
        <v>23</v>
      </c>
      <c r="B37" s="25"/>
      <c r="C37" s="25"/>
      <c r="D37" s="102" t="str">
        <f t="shared" si="0"/>
        <v/>
      </c>
      <c r="E37" s="136"/>
      <c r="F37" s="136"/>
    </row>
    <row r="38" spans="1:15">
      <c r="A38" s="21">
        <v>1</v>
      </c>
      <c r="B38" s="25"/>
      <c r="C38" s="25"/>
      <c r="D38" s="102" t="str">
        <f t="shared" si="0"/>
        <v/>
      </c>
      <c r="E38" s="136"/>
      <c r="F38" s="136"/>
      <c r="H38" s="176" t="s">
        <v>20</v>
      </c>
      <c r="I38" s="17"/>
      <c r="J38" s="171" t="s">
        <v>106</v>
      </c>
      <c r="K38" s="171"/>
      <c r="L38" s="171"/>
      <c r="M38" s="171"/>
      <c r="N38" s="171"/>
      <c r="O38" s="24"/>
    </row>
    <row r="39" spans="1:15">
      <c r="A39" s="21">
        <v>2</v>
      </c>
      <c r="B39" s="19"/>
      <c r="C39" s="19"/>
      <c r="D39" s="102" t="str">
        <f t="shared" si="0"/>
        <v/>
      </c>
      <c r="E39" s="136"/>
      <c r="F39" s="136"/>
      <c r="H39" s="176"/>
      <c r="I39" s="17"/>
      <c r="J39" s="171"/>
      <c r="K39" s="171"/>
      <c r="L39" s="171"/>
      <c r="M39" s="171"/>
      <c r="N39" s="171"/>
      <c r="O39" s="24"/>
    </row>
    <row r="40" spans="1:15">
      <c r="A40" s="21">
        <v>3</v>
      </c>
      <c r="B40" s="19"/>
      <c r="C40" s="19"/>
      <c r="D40" s="102" t="str">
        <f t="shared" si="0"/>
        <v/>
      </c>
      <c r="E40" s="136"/>
      <c r="F40" s="136"/>
    </row>
    <row r="41" spans="1:15">
      <c r="A41" s="21">
        <v>4</v>
      </c>
      <c r="B41" s="19"/>
      <c r="C41" s="19"/>
      <c r="D41" s="102" t="str">
        <f t="shared" si="0"/>
        <v/>
      </c>
      <c r="E41" s="136"/>
      <c r="F41" s="136"/>
    </row>
    <row r="42" spans="1:15">
      <c r="A42" s="21">
        <v>5</v>
      </c>
      <c r="B42" s="19"/>
      <c r="C42" s="19"/>
      <c r="D42" s="102" t="str">
        <f t="shared" si="0"/>
        <v/>
      </c>
      <c r="E42" s="136"/>
      <c r="F42" s="136"/>
    </row>
    <row r="43" spans="1:15">
      <c r="A43" s="21">
        <v>6</v>
      </c>
      <c r="B43" s="19"/>
      <c r="C43" s="19"/>
      <c r="D43" s="102" t="str">
        <f t="shared" si="0"/>
        <v/>
      </c>
      <c r="E43" s="136"/>
      <c r="F43" s="136"/>
    </row>
    <row r="44" spans="1:15">
      <c r="A44" s="21">
        <v>7</v>
      </c>
      <c r="B44" s="19"/>
      <c r="C44" s="19"/>
      <c r="D44" s="102" t="str">
        <f t="shared" si="0"/>
        <v/>
      </c>
      <c r="E44" s="136"/>
      <c r="F44" s="136"/>
    </row>
    <row r="45" spans="1:15">
      <c r="A45" s="21">
        <v>8</v>
      </c>
      <c r="B45" s="19"/>
      <c r="C45" s="19"/>
      <c r="D45" s="102" t="str">
        <f t="shared" si="0"/>
        <v/>
      </c>
      <c r="E45" s="136"/>
      <c r="F45" s="136"/>
    </row>
    <row r="46" spans="1:15">
      <c r="A46" s="21">
        <v>9</v>
      </c>
      <c r="B46" s="19"/>
      <c r="C46" s="19"/>
      <c r="D46" s="102" t="str">
        <f t="shared" si="0"/>
        <v/>
      </c>
      <c r="E46" s="136"/>
      <c r="F46" s="136"/>
    </row>
    <row r="47" spans="1:15">
      <c r="A47" s="21">
        <v>10</v>
      </c>
      <c r="B47" s="19"/>
      <c r="C47" s="19"/>
      <c r="D47" s="102" t="str">
        <f t="shared" si="0"/>
        <v/>
      </c>
      <c r="E47" s="136"/>
      <c r="F47" s="136"/>
    </row>
    <row r="48" spans="1:15">
      <c r="A48" s="21">
        <v>11</v>
      </c>
      <c r="B48" s="19"/>
      <c r="C48" s="19"/>
      <c r="D48" s="102" t="str">
        <f t="shared" si="0"/>
        <v/>
      </c>
      <c r="E48" s="136"/>
      <c r="F48" s="136"/>
    </row>
    <row r="49" spans="1:14">
      <c r="A49" s="21">
        <v>12</v>
      </c>
      <c r="B49" s="19"/>
      <c r="C49" s="19"/>
      <c r="D49" s="102" t="str">
        <f t="shared" si="0"/>
        <v/>
      </c>
      <c r="E49" s="136"/>
      <c r="F49" s="136"/>
    </row>
    <row r="50" spans="1:14">
      <c r="A50" s="21" t="s">
        <v>22</v>
      </c>
      <c r="B50" s="19"/>
      <c r="C50" s="19"/>
      <c r="D50" s="102" t="str">
        <f t="shared" si="0"/>
        <v/>
      </c>
      <c r="E50" s="136"/>
      <c r="F50" s="136"/>
    </row>
    <row r="51" spans="1:14">
      <c r="A51" s="21" t="s">
        <v>21</v>
      </c>
      <c r="B51" s="107"/>
      <c r="C51" s="107"/>
      <c r="D51" s="107"/>
      <c r="E51" s="136"/>
      <c r="F51" s="136"/>
    </row>
    <row r="53" spans="1:14">
      <c r="A53" s="16" t="s">
        <v>36</v>
      </c>
    </row>
    <row r="54" spans="1:14">
      <c r="B54" s="15"/>
      <c r="C54" s="14">
        <v>1</v>
      </c>
      <c r="D54" s="14">
        <v>2</v>
      </c>
      <c r="E54" s="14">
        <v>3</v>
      </c>
      <c r="F54" s="14">
        <v>4</v>
      </c>
      <c r="G54" s="14">
        <v>5</v>
      </c>
      <c r="H54" s="14">
        <v>6</v>
      </c>
      <c r="I54" s="14">
        <v>7</v>
      </c>
      <c r="J54" s="14">
        <v>8</v>
      </c>
      <c r="K54" s="14">
        <v>9</v>
      </c>
      <c r="L54" s="14">
        <v>10</v>
      </c>
      <c r="M54" s="14">
        <v>11</v>
      </c>
      <c r="N54" s="14">
        <v>12</v>
      </c>
    </row>
    <row r="55" spans="1:14" ht="30" customHeight="1">
      <c r="B55" s="14" t="s">
        <v>18</v>
      </c>
      <c r="C55" s="108" t="e">
        <f>VLOOKUP(References!B17,Data!$D$34:$E$50,2,FALSE)</f>
        <v>#N/A</v>
      </c>
      <c r="D55" s="108" t="e">
        <f>VLOOKUP(References!C17,Data!$D$34:$E$50,2,FALSE)</f>
        <v>#N/A</v>
      </c>
      <c r="E55" s="108" t="e">
        <f>VLOOKUP(References!D17,Data!$D$34:$E$50,2,FALSE)</f>
        <v>#N/A</v>
      </c>
      <c r="F55" s="108" t="e">
        <f>VLOOKUP(References!E17,Data!$D$34:$E$50,2,FALSE)</f>
        <v>#N/A</v>
      </c>
      <c r="G55" s="108" t="e">
        <f>VLOOKUP(References!F17,Data!$D$34:$E$50,2,FALSE)</f>
        <v>#N/A</v>
      </c>
      <c r="H55" s="108" t="e">
        <f>VLOOKUP(References!G17,Data!$D$34:$E$50,2,FALSE)</f>
        <v>#N/A</v>
      </c>
      <c r="I55" s="108" t="e">
        <f>VLOOKUP(References!H17,Data!$D$34:$E$50,2,FALSE)</f>
        <v>#N/A</v>
      </c>
      <c r="J55" s="108" t="e">
        <f>VLOOKUP(References!I17,Data!$D$34:$E$50,2,FALSE)</f>
        <v>#N/A</v>
      </c>
      <c r="K55" s="108" t="e">
        <f>VLOOKUP(References!J17,Data!$D$34:$E$50,2,FALSE)</f>
        <v>#N/A</v>
      </c>
      <c r="L55" s="108" t="e">
        <f>VLOOKUP(References!K17,Data!$D$34:$E$50,2,FALSE)</f>
        <v>#N/A</v>
      </c>
      <c r="M55" s="108" t="e">
        <f>VLOOKUP(References!L17,Data!$D$34:$E$50,2,FALSE)</f>
        <v>#N/A</v>
      </c>
      <c r="N55" s="108" t="e">
        <f>VLOOKUP(References!M17,Data!$D$34:$E$50,2,FALSE)</f>
        <v>#N/A</v>
      </c>
    </row>
    <row r="56" spans="1:14" ht="30" customHeight="1">
      <c r="B56" s="14" t="s">
        <v>17</v>
      </c>
      <c r="C56" s="108" t="e">
        <f>VLOOKUP(References!B18,Data!$D$34:$E$50,2,FALSE)</f>
        <v>#N/A</v>
      </c>
      <c r="D56" s="108" t="e">
        <f>VLOOKUP(References!C18,Data!$D$34:$E$50,2,FALSE)</f>
        <v>#N/A</v>
      </c>
      <c r="E56" s="108" t="e">
        <f>VLOOKUP(References!D18,Data!$D$34:$E$50,2,FALSE)</f>
        <v>#N/A</v>
      </c>
      <c r="F56" s="108" t="e">
        <f>VLOOKUP(References!E18,Data!$D$34:$E$50,2,FALSE)</f>
        <v>#N/A</v>
      </c>
      <c r="G56" s="108" t="e">
        <f>VLOOKUP(References!F18,Data!$D$34:$E$50,2,FALSE)</f>
        <v>#N/A</v>
      </c>
      <c r="H56" s="108" t="e">
        <f>VLOOKUP(References!G18,Data!$D$34:$E$50,2,FALSE)</f>
        <v>#N/A</v>
      </c>
      <c r="I56" s="108" t="e">
        <f>VLOOKUP(References!H18,Data!$D$34:$E$50,2,FALSE)</f>
        <v>#N/A</v>
      </c>
      <c r="J56" s="108" t="e">
        <f>VLOOKUP(References!I18,Data!$D$34:$E$50,2,FALSE)</f>
        <v>#N/A</v>
      </c>
      <c r="K56" s="108" t="e">
        <f>VLOOKUP(References!J18,Data!$D$34:$E$50,2,FALSE)</f>
        <v>#N/A</v>
      </c>
      <c r="L56" s="108" t="e">
        <f>VLOOKUP(References!K18,Data!$D$34:$E$50,2,FALSE)</f>
        <v>#N/A</v>
      </c>
      <c r="M56" s="108" t="e">
        <f>VLOOKUP(References!L18,Data!$D$34:$E$50,2,FALSE)</f>
        <v>#N/A</v>
      </c>
      <c r="N56" s="108" t="e">
        <f>VLOOKUP(References!M18,Data!$D$34:$E$50,2,FALSE)</f>
        <v>#N/A</v>
      </c>
    </row>
    <row r="57" spans="1:14" ht="30" customHeight="1">
      <c r="B57" s="14" t="s">
        <v>16</v>
      </c>
      <c r="C57" s="108" t="e">
        <f>VLOOKUP(References!B19,Data!$D$34:$E$50,2,FALSE)</f>
        <v>#N/A</v>
      </c>
      <c r="D57" s="108" t="e">
        <f>VLOOKUP(References!C19,Data!$D$34:$E$50,2,FALSE)</f>
        <v>#N/A</v>
      </c>
      <c r="E57" s="108" t="e">
        <f>VLOOKUP(References!D19,Data!$D$34:$E$50,2,FALSE)</f>
        <v>#N/A</v>
      </c>
      <c r="F57" s="108" t="e">
        <f>VLOOKUP(References!E19,Data!$D$34:$E$50,2,FALSE)</f>
        <v>#N/A</v>
      </c>
      <c r="G57" s="108" t="e">
        <f>VLOOKUP(References!F19,Data!$D$34:$E$50,2,FALSE)</f>
        <v>#N/A</v>
      </c>
      <c r="H57" s="108" t="e">
        <f>VLOOKUP(References!G19,Data!$D$34:$E$50,2,FALSE)</f>
        <v>#N/A</v>
      </c>
      <c r="I57" s="108" t="e">
        <f>VLOOKUP(References!H19,Data!$D$34:$E$50,2,FALSE)</f>
        <v>#N/A</v>
      </c>
      <c r="J57" s="108" t="e">
        <f>VLOOKUP(References!I19,Data!$D$34:$E$50,2,FALSE)</f>
        <v>#N/A</v>
      </c>
      <c r="K57" s="108" t="e">
        <f>VLOOKUP(References!J19,Data!$D$34:$E$50,2,FALSE)</f>
        <v>#N/A</v>
      </c>
      <c r="L57" s="108" t="e">
        <f>VLOOKUP(References!K19,Data!$D$34:$E$50,2,FALSE)</f>
        <v>#N/A</v>
      </c>
      <c r="M57" s="108" t="e">
        <f>VLOOKUP(References!L19,Data!$D$34:$E$50,2,FALSE)</f>
        <v>#N/A</v>
      </c>
      <c r="N57" s="108" t="e">
        <f>VLOOKUP(References!M19,Data!$D$34:$E$50,2,FALSE)</f>
        <v>#N/A</v>
      </c>
    </row>
    <row r="58" spans="1:14" ht="30" customHeight="1">
      <c r="B58" s="14" t="s">
        <v>15</v>
      </c>
      <c r="C58" s="108" t="e">
        <f>VLOOKUP(References!B20,Data!$D$34:$E$50,2,FALSE)</f>
        <v>#N/A</v>
      </c>
      <c r="D58" s="108" t="e">
        <f>VLOOKUP(References!C20,Data!$D$34:$E$50,2,FALSE)</f>
        <v>#N/A</v>
      </c>
      <c r="E58" s="108" t="e">
        <f>VLOOKUP(References!D20,Data!$D$34:$E$50,2,FALSE)</f>
        <v>#N/A</v>
      </c>
      <c r="F58" s="108" t="e">
        <f>VLOOKUP(References!E20,Data!$D$34:$E$50,2,FALSE)</f>
        <v>#N/A</v>
      </c>
      <c r="G58" s="108" t="e">
        <f>VLOOKUP(References!F20,Data!$D$34:$E$50,2,FALSE)</f>
        <v>#N/A</v>
      </c>
      <c r="H58" s="108" t="e">
        <f>VLOOKUP(References!G20,Data!$D$34:$E$50,2,FALSE)</f>
        <v>#N/A</v>
      </c>
      <c r="I58" s="108" t="e">
        <f>VLOOKUP(References!H20,Data!$D$34:$E$50,2,FALSE)</f>
        <v>#N/A</v>
      </c>
      <c r="J58" s="108" t="e">
        <f>VLOOKUP(References!I20,Data!$D$34:$E$50,2,FALSE)</f>
        <v>#N/A</v>
      </c>
      <c r="K58" s="108" t="e">
        <f>VLOOKUP(References!J20,Data!$D$34:$E$50,2,FALSE)</f>
        <v>#N/A</v>
      </c>
      <c r="L58" s="108" t="e">
        <f>VLOOKUP(References!K20,Data!$D$34:$E$50,2,FALSE)</f>
        <v>#N/A</v>
      </c>
      <c r="M58" s="108" t="e">
        <f>VLOOKUP(References!L20,Data!$D$34:$E$50,2,FALSE)</f>
        <v>#N/A</v>
      </c>
      <c r="N58" s="108" t="e">
        <f>VLOOKUP(References!M20,Data!$D$34:$E$50,2,FALSE)</f>
        <v>#N/A</v>
      </c>
    </row>
    <row r="59" spans="1:14" ht="30" customHeight="1">
      <c r="B59" s="14" t="s">
        <v>14</v>
      </c>
      <c r="C59" s="108" t="e">
        <f>VLOOKUP(References!B21,Data!$D$34:$E$50,2,FALSE)</f>
        <v>#N/A</v>
      </c>
      <c r="D59" s="108" t="e">
        <f>VLOOKUP(References!C21,Data!$D$34:$E$50,2,FALSE)</f>
        <v>#N/A</v>
      </c>
      <c r="E59" s="108" t="e">
        <f>VLOOKUP(References!D21,Data!$D$34:$E$50,2,FALSE)</f>
        <v>#N/A</v>
      </c>
      <c r="F59" s="108" t="e">
        <f>VLOOKUP(References!E21,Data!$D$34:$E$50,2,FALSE)</f>
        <v>#N/A</v>
      </c>
      <c r="G59" s="108" t="e">
        <f>VLOOKUP(References!F21,Data!$D$34:$E$50,2,FALSE)</f>
        <v>#N/A</v>
      </c>
      <c r="H59" s="108" t="e">
        <f>VLOOKUP(References!G21,Data!$D$34:$E$50,2,FALSE)</f>
        <v>#N/A</v>
      </c>
      <c r="I59" s="108" t="e">
        <f>VLOOKUP(References!H21,Data!$D$34:$E$50,2,FALSE)</f>
        <v>#N/A</v>
      </c>
      <c r="J59" s="108" t="e">
        <f>VLOOKUP(References!I21,Data!$D$34:$E$50,2,FALSE)</f>
        <v>#N/A</v>
      </c>
      <c r="K59" s="108" t="e">
        <f>VLOOKUP(References!J21,Data!$D$34:$E$50,2,FALSE)</f>
        <v>#N/A</v>
      </c>
      <c r="L59" s="108" t="e">
        <f>VLOOKUP(References!K21,Data!$D$34:$E$50,2,FALSE)</f>
        <v>#N/A</v>
      </c>
      <c r="M59" s="108" t="e">
        <f>VLOOKUP(References!L21,Data!$D$34:$E$50,2,FALSE)</f>
        <v>#N/A</v>
      </c>
      <c r="N59" s="108" t="e">
        <f>VLOOKUP(References!M21,Data!$D$34:$E$50,2,FALSE)</f>
        <v>#N/A</v>
      </c>
    </row>
    <row r="60" spans="1:14" ht="30" customHeight="1">
      <c r="B60" s="14" t="s">
        <v>13</v>
      </c>
      <c r="C60" s="108" t="e">
        <f>VLOOKUP(References!B22,Data!$D$34:$E$50,2,FALSE)</f>
        <v>#N/A</v>
      </c>
      <c r="D60" s="108" t="e">
        <f>VLOOKUP(References!C22,Data!$D$34:$E$50,2,FALSE)</f>
        <v>#N/A</v>
      </c>
      <c r="E60" s="108" t="e">
        <f>VLOOKUP(References!D22,Data!$D$34:$E$50,2,FALSE)</f>
        <v>#N/A</v>
      </c>
      <c r="F60" s="108" t="e">
        <f>VLOOKUP(References!E22,Data!$D$34:$E$50,2,FALSE)</f>
        <v>#N/A</v>
      </c>
      <c r="G60" s="108" t="e">
        <f>VLOOKUP(References!F22,Data!$D$34:$E$50,2,FALSE)</f>
        <v>#N/A</v>
      </c>
      <c r="H60" s="108" t="e">
        <f>VLOOKUP(References!G22,Data!$D$34:$E$50,2,FALSE)</f>
        <v>#N/A</v>
      </c>
      <c r="I60" s="108" t="e">
        <f>VLOOKUP(References!H22,Data!$D$34:$E$50,2,FALSE)</f>
        <v>#N/A</v>
      </c>
      <c r="J60" s="108" t="e">
        <f>VLOOKUP(References!I22,Data!$D$34:$E$50,2,FALSE)</f>
        <v>#N/A</v>
      </c>
      <c r="K60" s="108" t="e">
        <f>VLOOKUP(References!J22,Data!$D$34:$E$50,2,FALSE)</f>
        <v>#N/A</v>
      </c>
      <c r="L60" s="108" t="e">
        <f>VLOOKUP(References!K22,Data!$D$34:$E$50,2,FALSE)</f>
        <v>#N/A</v>
      </c>
      <c r="M60" s="108" t="e">
        <f>VLOOKUP(References!L22,Data!$D$34:$E$50,2,FALSE)</f>
        <v>#N/A</v>
      </c>
      <c r="N60" s="108" t="e">
        <f>VLOOKUP(References!M22,Data!$D$34:$E$50,2,FALSE)</f>
        <v>#N/A</v>
      </c>
    </row>
    <row r="61" spans="1:14" ht="30" customHeight="1">
      <c r="B61" s="14" t="s">
        <v>12</v>
      </c>
      <c r="C61" s="108" t="e">
        <f>VLOOKUP(References!B23,Data!$D$34:$E$50,2,FALSE)</f>
        <v>#N/A</v>
      </c>
      <c r="D61" s="108" t="e">
        <f>VLOOKUP(References!C23,Data!$D$34:$E$50,2,FALSE)</f>
        <v>#N/A</v>
      </c>
      <c r="E61" s="108" t="e">
        <f>VLOOKUP(References!D23,Data!$D$34:$E$50,2,FALSE)</f>
        <v>#N/A</v>
      </c>
      <c r="F61" s="108" t="e">
        <f>VLOOKUP(References!E23,Data!$D$34:$E$50,2,FALSE)</f>
        <v>#N/A</v>
      </c>
      <c r="G61" s="108" t="e">
        <f>VLOOKUP(References!F23,Data!$D$34:$E$50,2,FALSE)</f>
        <v>#N/A</v>
      </c>
      <c r="H61" s="108" t="e">
        <f>VLOOKUP(References!G23,Data!$D$34:$E$50,2,FALSE)</f>
        <v>#N/A</v>
      </c>
      <c r="I61" s="108" t="e">
        <f>VLOOKUP(References!H23,Data!$D$34:$E$50,2,FALSE)</f>
        <v>#N/A</v>
      </c>
      <c r="J61" s="108" t="e">
        <f>VLOOKUP(References!I23,Data!$D$34:$E$50,2,FALSE)</f>
        <v>#N/A</v>
      </c>
      <c r="K61" s="108" t="e">
        <f>VLOOKUP(References!J23,Data!$D$34:$E$50,2,FALSE)</f>
        <v>#N/A</v>
      </c>
      <c r="L61" s="108" t="e">
        <f>VLOOKUP(References!K23,Data!$D$34:$E$50,2,FALSE)</f>
        <v>#N/A</v>
      </c>
      <c r="M61" s="108" t="e">
        <f>VLOOKUP(References!L23,Data!$D$34:$E$50,2,FALSE)</f>
        <v>#N/A</v>
      </c>
      <c r="N61" s="108" t="e">
        <f>VLOOKUP(References!M23,Data!$D$34:$E$50,2,FALSE)</f>
        <v>#N/A</v>
      </c>
    </row>
    <row r="62" spans="1:14" ht="30" customHeight="1">
      <c r="B62" s="14" t="s">
        <v>11</v>
      </c>
      <c r="C62" s="108" t="e">
        <f>VLOOKUP(References!B24,Data!$D$34:$E$50,2,FALSE)</f>
        <v>#N/A</v>
      </c>
      <c r="D62" s="108" t="e">
        <f>VLOOKUP(References!C24,Data!$D$34:$E$50,2,FALSE)</f>
        <v>#N/A</v>
      </c>
      <c r="E62" s="108" t="e">
        <f>VLOOKUP(References!D24,Data!$D$34:$E$50,2,FALSE)</f>
        <v>#N/A</v>
      </c>
      <c r="F62" s="108" t="e">
        <f>VLOOKUP(References!E24,Data!$D$34:$E$50,2,FALSE)</f>
        <v>#N/A</v>
      </c>
      <c r="G62" s="108" t="e">
        <f>VLOOKUP(References!F24,Data!$D$34:$E$50,2,FALSE)</f>
        <v>#N/A</v>
      </c>
      <c r="H62" s="108" t="e">
        <f>VLOOKUP(References!G24,Data!$D$34:$E$50,2,FALSE)</f>
        <v>#N/A</v>
      </c>
      <c r="I62" s="108" t="e">
        <f>VLOOKUP(References!H24,Data!$D$34:$E$50,2,FALSE)</f>
        <v>#N/A</v>
      </c>
      <c r="J62" s="108" t="e">
        <f>VLOOKUP(References!I24,Data!$D$34:$E$50,2,FALSE)</f>
        <v>#N/A</v>
      </c>
      <c r="K62" s="108" t="e">
        <f>VLOOKUP(References!J24,Data!$D$34:$E$50,2,FALSE)</f>
        <v>#N/A</v>
      </c>
      <c r="L62" s="108" t="e">
        <f>VLOOKUP(References!K24,Data!$D$34:$E$50,2,FALSE)</f>
        <v>#N/A</v>
      </c>
      <c r="M62" s="108" t="e">
        <f>VLOOKUP(References!L24,Data!$D$34:$E$50,2,FALSE)</f>
        <v>#N/A</v>
      </c>
      <c r="N62" s="108" t="e">
        <f>VLOOKUP(References!M24,Data!$D$34:$E$50,2,FALSE)</f>
        <v>#N/A</v>
      </c>
    </row>
    <row r="64" spans="1:14">
      <c r="A64" s="161" t="s">
        <v>10</v>
      </c>
      <c r="B64" s="162"/>
      <c r="C64" s="20" t="s">
        <v>9</v>
      </c>
      <c r="D64" s="144" t="s">
        <v>8</v>
      </c>
      <c r="E64" s="144"/>
      <c r="F64" s="144"/>
    </row>
    <row r="65" spans="1:15" ht="45.75" customHeight="1">
      <c r="A65" s="142"/>
      <c r="B65" s="142"/>
      <c r="C65" s="12"/>
      <c r="D65" s="142"/>
      <c r="E65" s="142"/>
      <c r="F65" s="142"/>
    </row>
    <row r="67" spans="1:15">
      <c r="A67" s="178" t="s">
        <v>105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</row>
    <row r="69" spans="1:15">
      <c r="A69" s="16" t="s">
        <v>35</v>
      </c>
    </row>
    <row r="70" spans="1:15">
      <c r="A70" s="140" t="s">
        <v>34</v>
      </c>
      <c r="B70" s="140"/>
      <c r="C70" s="140"/>
      <c r="D70" s="140"/>
      <c r="E70" s="140"/>
      <c r="F70" s="140"/>
      <c r="G70" s="140"/>
      <c r="I70" s="138" t="s">
        <v>33</v>
      </c>
      <c r="J70" s="138"/>
      <c r="K70" s="138"/>
      <c r="L70" s="138"/>
      <c r="M70" s="138"/>
      <c r="N70" s="138"/>
      <c r="O70" s="138"/>
    </row>
    <row r="71" spans="1:15">
      <c r="A71" s="177"/>
      <c r="B71" s="177"/>
      <c r="C71" s="125" t="s">
        <v>32</v>
      </c>
      <c r="D71" s="125"/>
      <c r="E71" s="125"/>
      <c r="F71" s="125"/>
      <c r="G71" s="125"/>
      <c r="I71" s="177"/>
      <c r="J71" s="177"/>
      <c r="K71" s="125" t="s">
        <v>32</v>
      </c>
      <c r="L71" s="125"/>
      <c r="M71" s="125"/>
      <c r="N71" s="125"/>
      <c r="O71" s="125"/>
    </row>
    <row r="72" spans="1:15">
      <c r="A72" s="23" t="s">
        <v>31</v>
      </c>
      <c r="B72" s="23" t="s">
        <v>30</v>
      </c>
      <c r="C72" s="23" t="s">
        <v>29</v>
      </c>
      <c r="D72" s="22" t="s">
        <v>28</v>
      </c>
      <c r="E72" s="139" t="s">
        <v>27</v>
      </c>
      <c r="F72" s="139"/>
      <c r="G72" s="139"/>
      <c r="I72" s="20" t="s">
        <v>31</v>
      </c>
      <c r="J72" s="20" t="s">
        <v>30</v>
      </c>
      <c r="K72" s="20" t="s">
        <v>29</v>
      </c>
      <c r="L72" s="117" t="s">
        <v>28</v>
      </c>
      <c r="M72" s="126" t="s">
        <v>27</v>
      </c>
      <c r="N72" s="126"/>
      <c r="O72" s="126"/>
    </row>
    <row r="73" spans="1:15">
      <c r="A73" s="160" t="s">
        <v>26</v>
      </c>
      <c r="B73" s="19"/>
      <c r="C73" s="19"/>
      <c r="D73" s="103" t="str">
        <f t="shared" ref="D73:D108" si="1">B73&amp;C73</f>
        <v/>
      </c>
      <c r="E73" s="156" t="str">
        <f>E34&amp;"-"&amp;$A$70</f>
        <v>-miR-31-3p</v>
      </c>
      <c r="F73" s="156"/>
      <c r="G73" s="156"/>
      <c r="I73" s="160" t="s">
        <v>26</v>
      </c>
      <c r="J73" s="19"/>
      <c r="K73" s="19"/>
      <c r="L73" s="104" t="str">
        <f t="shared" ref="L73:L108" si="2">J73&amp;K73</f>
        <v/>
      </c>
      <c r="M73" s="124" t="str">
        <f>E34&amp;"-"&amp;$I$70</f>
        <v>-miR-calibrator</v>
      </c>
      <c r="N73" s="124"/>
      <c r="O73" s="124"/>
    </row>
    <row r="74" spans="1:15">
      <c r="A74" s="160"/>
      <c r="B74" s="19"/>
      <c r="C74" s="19"/>
      <c r="D74" s="103" t="str">
        <f t="shared" si="1"/>
        <v/>
      </c>
      <c r="E74" s="156" t="str">
        <f>E34&amp;"-"&amp;$A$70</f>
        <v>-miR-31-3p</v>
      </c>
      <c r="F74" s="156"/>
      <c r="G74" s="156"/>
      <c r="I74" s="160"/>
      <c r="J74" s="19"/>
      <c r="K74" s="19"/>
      <c r="L74" s="104" t="str">
        <f t="shared" si="2"/>
        <v/>
      </c>
      <c r="M74" s="124" t="str">
        <f>E34&amp;"-"&amp;$I$70</f>
        <v>-miR-calibrator</v>
      </c>
      <c r="N74" s="124"/>
      <c r="O74" s="124"/>
    </row>
    <row r="75" spans="1:15">
      <c r="A75" s="160" t="s">
        <v>25</v>
      </c>
      <c r="B75" s="19"/>
      <c r="C75" s="19"/>
      <c r="D75" s="103" t="str">
        <f t="shared" si="1"/>
        <v/>
      </c>
      <c r="E75" s="156" t="str">
        <f>E35&amp;"-"&amp;$A$70</f>
        <v>-miR-31-3p</v>
      </c>
      <c r="F75" s="156"/>
      <c r="G75" s="156"/>
      <c r="I75" s="160" t="s">
        <v>25</v>
      </c>
      <c r="J75" s="19"/>
      <c r="K75" s="19"/>
      <c r="L75" s="104" t="str">
        <f t="shared" si="2"/>
        <v/>
      </c>
      <c r="M75" s="124" t="str">
        <f>E35&amp;"-"&amp;$I$70</f>
        <v>-miR-calibrator</v>
      </c>
      <c r="N75" s="124"/>
      <c r="O75" s="124"/>
    </row>
    <row r="76" spans="1:15">
      <c r="A76" s="160"/>
      <c r="B76" s="19"/>
      <c r="C76" s="19"/>
      <c r="D76" s="103" t="str">
        <f t="shared" si="1"/>
        <v/>
      </c>
      <c r="E76" s="156" t="str">
        <f>E35&amp;"-"&amp;$A$70</f>
        <v>-miR-31-3p</v>
      </c>
      <c r="F76" s="156"/>
      <c r="G76" s="156"/>
      <c r="I76" s="160"/>
      <c r="J76" s="19"/>
      <c r="K76" s="19"/>
      <c r="L76" s="104" t="str">
        <f t="shared" si="2"/>
        <v/>
      </c>
      <c r="M76" s="124" t="str">
        <f>E35&amp;"-"&amp;$I$70</f>
        <v>-miR-calibrator</v>
      </c>
      <c r="N76" s="124"/>
      <c r="O76" s="124"/>
    </row>
    <row r="77" spans="1:15">
      <c r="A77" s="160" t="s">
        <v>24</v>
      </c>
      <c r="B77" s="19"/>
      <c r="C77" s="19"/>
      <c r="D77" s="103" t="str">
        <f t="shared" si="1"/>
        <v/>
      </c>
      <c r="E77" s="156" t="str">
        <f>E36&amp;"-"&amp;$A$70</f>
        <v>-miR-31-3p</v>
      </c>
      <c r="F77" s="156"/>
      <c r="G77" s="156"/>
      <c r="I77" s="160" t="s">
        <v>24</v>
      </c>
      <c r="J77" s="19"/>
      <c r="K77" s="19"/>
      <c r="L77" s="104" t="str">
        <f t="shared" si="2"/>
        <v/>
      </c>
      <c r="M77" s="124" t="str">
        <f>E36&amp;"-"&amp;$I$70</f>
        <v>-miR-calibrator</v>
      </c>
      <c r="N77" s="124"/>
      <c r="O77" s="124"/>
    </row>
    <row r="78" spans="1:15">
      <c r="A78" s="160"/>
      <c r="B78" s="19"/>
      <c r="C78" s="19"/>
      <c r="D78" s="103" t="str">
        <f t="shared" si="1"/>
        <v/>
      </c>
      <c r="E78" s="156" t="str">
        <f>E36&amp;"-"&amp;$A$70</f>
        <v>-miR-31-3p</v>
      </c>
      <c r="F78" s="156"/>
      <c r="G78" s="156"/>
      <c r="I78" s="160"/>
      <c r="J78" s="19"/>
      <c r="K78" s="19"/>
      <c r="L78" s="104" t="str">
        <f t="shared" si="2"/>
        <v/>
      </c>
      <c r="M78" s="124" t="str">
        <f>E36&amp;"-"&amp;$I$70</f>
        <v>-miR-calibrator</v>
      </c>
      <c r="N78" s="124"/>
      <c r="O78" s="124"/>
    </row>
    <row r="79" spans="1:15">
      <c r="A79" s="160" t="s">
        <v>23</v>
      </c>
      <c r="B79" s="19"/>
      <c r="C79" s="19"/>
      <c r="D79" s="103" t="str">
        <f t="shared" si="1"/>
        <v/>
      </c>
      <c r="E79" s="156" t="str">
        <f>E37&amp;"-"&amp;$A$70</f>
        <v>-miR-31-3p</v>
      </c>
      <c r="F79" s="156"/>
      <c r="G79" s="156"/>
      <c r="I79" s="160" t="s">
        <v>23</v>
      </c>
      <c r="J79" s="19"/>
      <c r="K79" s="19"/>
      <c r="L79" s="104" t="str">
        <f t="shared" si="2"/>
        <v/>
      </c>
      <c r="M79" s="124" t="str">
        <f>E37&amp;"-"&amp;$I$70</f>
        <v>-miR-calibrator</v>
      </c>
      <c r="N79" s="124"/>
      <c r="O79" s="124"/>
    </row>
    <row r="80" spans="1:15">
      <c r="A80" s="160"/>
      <c r="B80" s="19"/>
      <c r="C80" s="19"/>
      <c r="D80" s="103" t="str">
        <f t="shared" si="1"/>
        <v/>
      </c>
      <c r="E80" s="156" t="str">
        <f>E37&amp;"-"&amp;$A$70</f>
        <v>-miR-31-3p</v>
      </c>
      <c r="F80" s="156"/>
      <c r="G80" s="156"/>
      <c r="I80" s="160"/>
      <c r="J80" s="19"/>
      <c r="K80" s="19"/>
      <c r="L80" s="104" t="str">
        <f t="shared" si="2"/>
        <v/>
      </c>
      <c r="M80" s="124" t="str">
        <f>E37&amp;"-"&amp;$I$70</f>
        <v>-miR-calibrator</v>
      </c>
      <c r="N80" s="124"/>
      <c r="O80" s="124"/>
    </row>
    <row r="81" spans="1:15">
      <c r="A81" s="160">
        <v>1</v>
      </c>
      <c r="B81" s="19"/>
      <c r="C81" s="19"/>
      <c r="D81" s="103" t="str">
        <f t="shared" si="1"/>
        <v/>
      </c>
      <c r="E81" s="156" t="str">
        <f>E38&amp;"-"&amp;$A$70</f>
        <v>-miR-31-3p</v>
      </c>
      <c r="F81" s="156"/>
      <c r="G81" s="156"/>
      <c r="I81" s="160">
        <v>1</v>
      </c>
      <c r="J81" s="19"/>
      <c r="K81" s="19"/>
      <c r="L81" s="104" t="str">
        <f t="shared" si="2"/>
        <v/>
      </c>
      <c r="M81" s="124" t="str">
        <f>E38&amp;"-"&amp;$I$70</f>
        <v>-miR-calibrator</v>
      </c>
      <c r="N81" s="124"/>
      <c r="O81" s="124"/>
    </row>
    <row r="82" spans="1:15">
      <c r="A82" s="160"/>
      <c r="B82" s="19"/>
      <c r="C82" s="19"/>
      <c r="D82" s="103" t="str">
        <f t="shared" si="1"/>
        <v/>
      </c>
      <c r="E82" s="156" t="str">
        <f>E38&amp;"-"&amp;$A$70</f>
        <v>-miR-31-3p</v>
      </c>
      <c r="F82" s="156"/>
      <c r="G82" s="156"/>
      <c r="I82" s="160"/>
      <c r="J82" s="19"/>
      <c r="K82" s="19"/>
      <c r="L82" s="104" t="str">
        <f t="shared" si="2"/>
        <v/>
      </c>
      <c r="M82" s="124" t="str">
        <f>E38&amp;"-"&amp;$I$70</f>
        <v>-miR-calibrator</v>
      </c>
      <c r="N82" s="124"/>
      <c r="O82" s="124"/>
    </row>
    <row r="83" spans="1:15">
      <c r="A83" s="160">
        <v>2</v>
      </c>
      <c r="B83" s="19"/>
      <c r="C83" s="19"/>
      <c r="D83" s="103" t="str">
        <f t="shared" si="1"/>
        <v/>
      </c>
      <c r="E83" s="156" t="str">
        <f>E39&amp;"-"&amp;$A$70</f>
        <v>-miR-31-3p</v>
      </c>
      <c r="F83" s="156"/>
      <c r="G83" s="156"/>
      <c r="I83" s="160">
        <v>2</v>
      </c>
      <c r="J83" s="19"/>
      <c r="K83" s="19"/>
      <c r="L83" s="104" t="str">
        <f t="shared" si="2"/>
        <v/>
      </c>
      <c r="M83" s="124" t="str">
        <f>E39&amp;"-"&amp;$I$70</f>
        <v>-miR-calibrator</v>
      </c>
      <c r="N83" s="124"/>
      <c r="O83" s="124"/>
    </row>
    <row r="84" spans="1:15">
      <c r="A84" s="160"/>
      <c r="B84" s="19"/>
      <c r="C84" s="19"/>
      <c r="D84" s="103" t="str">
        <f t="shared" si="1"/>
        <v/>
      </c>
      <c r="E84" s="156" t="str">
        <f>E39&amp;"-"&amp;$A$70</f>
        <v>-miR-31-3p</v>
      </c>
      <c r="F84" s="156"/>
      <c r="G84" s="156"/>
      <c r="I84" s="160"/>
      <c r="J84" s="19"/>
      <c r="K84" s="19"/>
      <c r="L84" s="104" t="str">
        <f t="shared" si="2"/>
        <v/>
      </c>
      <c r="M84" s="124" t="str">
        <f>E39&amp;"-"&amp;$I$70</f>
        <v>-miR-calibrator</v>
      </c>
      <c r="N84" s="124"/>
      <c r="O84" s="124"/>
    </row>
    <row r="85" spans="1:15">
      <c r="A85" s="160">
        <v>3</v>
      </c>
      <c r="B85" s="19"/>
      <c r="C85" s="19"/>
      <c r="D85" s="103" t="str">
        <f t="shared" si="1"/>
        <v/>
      </c>
      <c r="E85" s="156" t="str">
        <f>E40&amp;"-"&amp;$A$70</f>
        <v>-miR-31-3p</v>
      </c>
      <c r="F85" s="156"/>
      <c r="G85" s="156"/>
      <c r="I85" s="160">
        <v>3</v>
      </c>
      <c r="J85" s="19"/>
      <c r="K85" s="19"/>
      <c r="L85" s="104" t="str">
        <f t="shared" si="2"/>
        <v/>
      </c>
      <c r="M85" s="124" t="str">
        <f>E40&amp;"-"&amp;$I$70</f>
        <v>-miR-calibrator</v>
      </c>
      <c r="N85" s="124"/>
      <c r="O85" s="124"/>
    </row>
    <row r="86" spans="1:15">
      <c r="A86" s="160"/>
      <c r="B86" s="19"/>
      <c r="C86" s="19"/>
      <c r="D86" s="103" t="str">
        <f t="shared" si="1"/>
        <v/>
      </c>
      <c r="E86" s="156" t="str">
        <f>E40&amp;"-"&amp;$A$70</f>
        <v>-miR-31-3p</v>
      </c>
      <c r="F86" s="156"/>
      <c r="G86" s="156"/>
      <c r="I86" s="160"/>
      <c r="J86" s="19"/>
      <c r="K86" s="19"/>
      <c r="L86" s="104" t="str">
        <f t="shared" si="2"/>
        <v/>
      </c>
      <c r="M86" s="124" t="str">
        <f>E40&amp;"-"&amp;$I$70</f>
        <v>-miR-calibrator</v>
      </c>
      <c r="N86" s="124"/>
      <c r="O86" s="124"/>
    </row>
    <row r="87" spans="1:15">
      <c r="A87" s="160">
        <v>4</v>
      </c>
      <c r="B87" s="19"/>
      <c r="C87" s="19"/>
      <c r="D87" s="103" t="str">
        <f t="shared" si="1"/>
        <v/>
      </c>
      <c r="E87" s="156" t="str">
        <f>E41&amp;"-"&amp;$A$70</f>
        <v>-miR-31-3p</v>
      </c>
      <c r="F87" s="156"/>
      <c r="G87" s="156"/>
      <c r="I87" s="160">
        <v>4</v>
      </c>
      <c r="J87" s="19"/>
      <c r="K87" s="19"/>
      <c r="L87" s="104" t="str">
        <f t="shared" si="2"/>
        <v/>
      </c>
      <c r="M87" s="124" t="str">
        <f>E41&amp;"-"&amp;$I$70</f>
        <v>-miR-calibrator</v>
      </c>
      <c r="N87" s="124"/>
      <c r="O87" s="124"/>
    </row>
    <row r="88" spans="1:15">
      <c r="A88" s="160"/>
      <c r="B88" s="19"/>
      <c r="C88" s="19"/>
      <c r="D88" s="103" t="str">
        <f t="shared" si="1"/>
        <v/>
      </c>
      <c r="E88" s="156" t="str">
        <f>E41&amp;"-"&amp;$A$70</f>
        <v>-miR-31-3p</v>
      </c>
      <c r="F88" s="156"/>
      <c r="G88" s="156"/>
      <c r="I88" s="160"/>
      <c r="J88" s="19"/>
      <c r="K88" s="19"/>
      <c r="L88" s="104" t="str">
        <f t="shared" si="2"/>
        <v/>
      </c>
      <c r="M88" s="124" t="str">
        <f>E41&amp;"-"&amp;$I$70</f>
        <v>-miR-calibrator</v>
      </c>
      <c r="N88" s="124"/>
      <c r="O88" s="124"/>
    </row>
    <row r="89" spans="1:15">
      <c r="A89" s="160">
        <v>5</v>
      </c>
      <c r="B89" s="19"/>
      <c r="C89" s="19"/>
      <c r="D89" s="103" t="str">
        <f t="shared" si="1"/>
        <v/>
      </c>
      <c r="E89" s="156" t="str">
        <f>E42&amp;"-"&amp;$A$70</f>
        <v>-miR-31-3p</v>
      </c>
      <c r="F89" s="156"/>
      <c r="G89" s="156"/>
      <c r="I89" s="160">
        <v>5</v>
      </c>
      <c r="J89" s="19"/>
      <c r="K89" s="19"/>
      <c r="L89" s="104" t="str">
        <f t="shared" si="2"/>
        <v/>
      </c>
      <c r="M89" s="124" t="str">
        <f>E42&amp;"-"&amp;$I$70</f>
        <v>-miR-calibrator</v>
      </c>
      <c r="N89" s="124"/>
      <c r="O89" s="124"/>
    </row>
    <row r="90" spans="1:15">
      <c r="A90" s="160"/>
      <c r="B90" s="19"/>
      <c r="C90" s="19"/>
      <c r="D90" s="103" t="str">
        <f t="shared" si="1"/>
        <v/>
      </c>
      <c r="E90" s="156" t="str">
        <f>E42&amp;"-"&amp;$A$70</f>
        <v>-miR-31-3p</v>
      </c>
      <c r="F90" s="156"/>
      <c r="G90" s="156"/>
      <c r="I90" s="160"/>
      <c r="J90" s="19"/>
      <c r="K90" s="19"/>
      <c r="L90" s="104" t="str">
        <f t="shared" si="2"/>
        <v/>
      </c>
      <c r="M90" s="124" t="str">
        <f>E42&amp;"-"&amp;$I$70</f>
        <v>-miR-calibrator</v>
      </c>
      <c r="N90" s="124"/>
      <c r="O90" s="124"/>
    </row>
    <row r="91" spans="1:15">
      <c r="A91" s="160">
        <v>6</v>
      </c>
      <c r="B91" s="19"/>
      <c r="C91" s="19"/>
      <c r="D91" s="103" t="str">
        <f t="shared" si="1"/>
        <v/>
      </c>
      <c r="E91" s="156" t="str">
        <f>E43&amp;"-"&amp;$A$70</f>
        <v>-miR-31-3p</v>
      </c>
      <c r="F91" s="156"/>
      <c r="G91" s="156"/>
      <c r="I91" s="160">
        <v>6</v>
      </c>
      <c r="J91" s="19"/>
      <c r="K91" s="19"/>
      <c r="L91" s="104" t="str">
        <f t="shared" si="2"/>
        <v/>
      </c>
      <c r="M91" s="124" t="str">
        <f>E43&amp;"-"&amp;$I$70</f>
        <v>-miR-calibrator</v>
      </c>
      <c r="N91" s="124"/>
      <c r="O91" s="124"/>
    </row>
    <row r="92" spans="1:15">
      <c r="A92" s="160"/>
      <c r="B92" s="19"/>
      <c r="C92" s="19"/>
      <c r="D92" s="103" t="str">
        <f t="shared" si="1"/>
        <v/>
      </c>
      <c r="E92" s="156" t="str">
        <f>E43&amp;"-"&amp;$A$70</f>
        <v>-miR-31-3p</v>
      </c>
      <c r="F92" s="156"/>
      <c r="G92" s="156"/>
      <c r="I92" s="160"/>
      <c r="J92" s="19"/>
      <c r="K92" s="19"/>
      <c r="L92" s="104" t="str">
        <f t="shared" si="2"/>
        <v/>
      </c>
      <c r="M92" s="124" t="str">
        <f>E43&amp;"-"&amp;$I$70</f>
        <v>-miR-calibrator</v>
      </c>
      <c r="N92" s="124"/>
      <c r="O92" s="124"/>
    </row>
    <row r="93" spans="1:15">
      <c r="A93" s="154">
        <v>7</v>
      </c>
      <c r="B93" s="19"/>
      <c r="C93" s="19"/>
      <c r="D93" s="103" t="str">
        <f t="shared" si="1"/>
        <v/>
      </c>
      <c r="E93" s="156" t="str">
        <f>E44&amp;"-"&amp;$A$70</f>
        <v>-miR-31-3p</v>
      </c>
      <c r="F93" s="156"/>
      <c r="G93" s="156"/>
      <c r="I93" s="154">
        <v>7</v>
      </c>
      <c r="J93" s="19"/>
      <c r="K93" s="19"/>
      <c r="L93" s="104" t="str">
        <f t="shared" si="2"/>
        <v/>
      </c>
      <c r="M93" s="124" t="str">
        <f>E44&amp;"-"&amp;$I$70</f>
        <v>-miR-calibrator</v>
      </c>
      <c r="N93" s="124"/>
      <c r="O93" s="124"/>
    </row>
    <row r="94" spans="1:15">
      <c r="A94" s="155"/>
      <c r="B94" s="19"/>
      <c r="C94" s="19"/>
      <c r="D94" s="103" t="str">
        <f t="shared" si="1"/>
        <v/>
      </c>
      <c r="E94" s="156" t="str">
        <f>E44&amp;"-"&amp;$A$70</f>
        <v>-miR-31-3p</v>
      </c>
      <c r="F94" s="156"/>
      <c r="G94" s="156"/>
      <c r="I94" s="155"/>
      <c r="J94" s="19"/>
      <c r="K94" s="19"/>
      <c r="L94" s="104" t="str">
        <f t="shared" si="2"/>
        <v/>
      </c>
      <c r="M94" s="124" t="str">
        <f>E44&amp;"-"&amp;$I$70</f>
        <v>-miR-calibrator</v>
      </c>
      <c r="N94" s="124"/>
      <c r="O94" s="124"/>
    </row>
    <row r="95" spans="1:15">
      <c r="A95" s="154">
        <v>8</v>
      </c>
      <c r="B95" s="19"/>
      <c r="C95" s="19"/>
      <c r="D95" s="103" t="str">
        <f t="shared" si="1"/>
        <v/>
      </c>
      <c r="E95" s="156" t="str">
        <f>E45&amp;"-"&amp;$A$70</f>
        <v>-miR-31-3p</v>
      </c>
      <c r="F95" s="156"/>
      <c r="G95" s="156"/>
      <c r="I95" s="154">
        <v>8</v>
      </c>
      <c r="J95" s="19"/>
      <c r="K95" s="19"/>
      <c r="L95" s="104" t="str">
        <f t="shared" si="2"/>
        <v/>
      </c>
      <c r="M95" s="124" t="str">
        <f>E45&amp;"-"&amp;$I$70</f>
        <v>-miR-calibrator</v>
      </c>
      <c r="N95" s="124"/>
      <c r="O95" s="124"/>
    </row>
    <row r="96" spans="1:15">
      <c r="A96" s="155"/>
      <c r="B96" s="19"/>
      <c r="C96" s="19"/>
      <c r="D96" s="103" t="str">
        <f t="shared" si="1"/>
        <v/>
      </c>
      <c r="E96" s="156" t="str">
        <f>E45&amp;"-"&amp;$A$70</f>
        <v>-miR-31-3p</v>
      </c>
      <c r="F96" s="156"/>
      <c r="G96" s="156"/>
      <c r="I96" s="155"/>
      <c r="J96" s="19"/>
      <c r="K96" s="19"/>
      <c r="L96" s="104" t="str">
        <f t="shared" si="2"/>
        <v/>
      </c>
      <c r="M96" s="124" t="str">
        <f>E45&amp;"-"&amp;$I$70</f>
        <v>-miR-calibrator</v>
      </c>
      <c r="N96" s="124"/>
      <c r="O96" s="124"/>
    </row>
    <row r="97" spans="1:15">
      <c r="A97" s="154">
        <v>9</v>
      </c>
      <c r="B97" s="19"/>
      <c r="C97" s="19"/>
      <c r="D97" s="103" t="str">
        <f t="shared" si="1"/>
        <v/>
      </c>
      <c r="E97" s="156" t="str">
        <f>E46&amp;"-"&amp;$A$70</f>
        <v>-miR-31-3p</v>
      </c>
      <c r="F97" s="156"/>
      <c r="G97" s="156"/>
      <c r="I97" s="154">
        <v>9</v>
      </c>
      <c r="J97" s="19"/>
      <c r="K97" s="19"/>
      <c r="L97" s="104" t="str">
        <f t="shared" si="2"/>
        <v/>
      </c>
      <c r="M97" s="124" t="str">
        <f>E46&amp;"-"&amp;$I$70</f>
        <v>-miR-calibrator</v>
      </c>
      <c r="N97" s="124"/>
      <c r="O97" s="124"/>
    </row>
    <row r="98" spans="1:15">
      <c r="A98" s="155"/>
      <c r="B98" s="19"/>
      <c r="C98" s="19"/>
      <c r="D98" s="103" t="str">
        <f t="shared" si="1"/>
        <v/>
      </c>
      <c r="E98" s="156" t="str">
        <f>E46&amp;"-"&amp;$A$70</f>
        <v>-miR-31-3p</v>
      </c>
      <c r="F98" s="156"/>
      <c r="G98" s="156"/>
      <c r="I98" s="155"/>
      <c r="J98" s="19"/>
      <c r="K98" s="19"/>
      <c r="L98" s="104" t="str">
        <f t="shared" si="2"/>
        <v/>
      </c>
      <c r="M98" s="124" t="str">
        <f>E46&amp;"-"&amp;$I$70</f>
        <v>-miR-calibrator</v>
      </c>
      <c r="N98" s="124"/>
      <c r="O98" s="124"/>
    </row>
    <row r="99" spans="1:15">
      <c r="A99" s="154">
        <v>10</v>
      </c>
      <c r="B99" s="19"/>
      <c r="C99" s="19"/>
      <c r="D99" s="103" t="str">
        <f t="shared" si="1"/>
        <v/>
      </c>
      <c r="E99" s="156" t="str">
        <f>E47&amp;"-"&amp;$A$70</f>
        <v>-miR-31-3p</v>
      </c>
      <c r="F99" s="156"/>
      <c r="G99" s="156"/>
      <c r="I99" s="154">
        <v>10</v>
      </c>
      <c r="J99" s="19"/>
      <c r="K99" s="19"/>
      <c r="L99" s="104" t="str">
        <f t="shared" si="2"/>
        <v/>
      </c>
      <c r="M99" s="124" t="str">
        <f>E47&amp;"-"&amp;$I$70</f>
        <v>-miR-calibrator</v>
      </c>
      <c r="N99" s="124"/>
      <c r="O99" s="124"/>
    </row>
    <row r="100" spans="1:15">
      <c r="A100" s="155"/>
      <c r="B100" s="19"/>
      <c r="C100" s="19"/>
      <c r="D100" s="103" t="str">
        <f t="shared" si="1"/>
        <v/>
      </c>
      <c r="E100" s="156" t="str">
        <f>E47&amp;"-"&amp;$A$70</f>
        <v>-miR-31-3p</v>
      </c>
      <c r="F100" s="156"/>
      <c r="G100" s="156"/>
      <c r="I100" s="155"/>
      <c r="J100" s="19"/>
      <c r="K100" s="19"/>
      <c r="L100" s="104" t="str">
        <f t="shared" si="2"/>
        <v/>
      </c>
      <c r="M100" s="124" t="str">
        <f>E47&amp;"-"&amp;$I$70</f>
        <v>-miR-calibrator</v>
      </c>
      <c r="N100" s="124"/>
      <c r="O100" s="124"/>
    </row>
    <row r="101" spans="1:15">
      <c r="A101" s="154">
        <v>11</v>
      </c>
      <c r="B101" s="19"/>
      <c r="C101" s="19"/>
      <c r="D101" s="103" t="str">
        <f t="shared" si="1"/>
        <v/>
      </c>
      <c r="E101" s="156" t="str">
        <f>E48&amp;"-"&amp;$A$70</f>
        <v>-miR-31-3p</v>
      </c>
      <c r="F101" s="156"/>
      <c r="G101" s="156"/>
      <c r="I101" s="154">
        <v>11</v>
      </c>
      <c r="J101" s="19"/>
      <c r="K101" s="19"/>
      <c r="L101" s="104" t="str">
        <f t="shared" si="2"/>
        <v/>
      </c>
      <c r="M101" s="124" t="str">
        <f>E48&amp;"-"&amp;$I$70</f>
        <v>-miR-calibrator</v>
      </c>
      <c r="N101" s="124"/>
      <c r="O101" s="124"/>
    </row>
    <row r="102" spans="1:15">
      <c r="A102" s="155"/>
      <c r="B102" s="19"/>
      <c r="C102" s="19"/>
      <c r="D102" s="103" t="str">
        <f t="shared" si="1"/>
        <v/>
      </c>
      <c r="E102" s="156" t="str">
        <f>E48&amp;"-"&amp;$A$70</f>
        <v>-miR-31-3p</v>
      </c>
      <c r="F102" s="156"/>
      <c r="G102" s="156"/>
      <c r="I102" s="155"/>
      <c r="J102" s="19"/>
      <c r="K102" s="19"/>
      <c r="L102" s="104" t="str">
        <f t="shared" si="2"/>
        <v/>
      </c>
      <c r="M102" s="124" t="str">
        <f>E48&amp;"-"&amp;$I$70</f>
        <v>-miR-calibrator</v>
      </c>
      <c r="N102" s="124"/>
      <c r="O102" s="124"/>
    </row>
    <row r="103" spans="1:15">
      <c r="A103" s="154">
        <v>12</v>
      </c>
      <c r="B103" s="19"/>
      <c r="C103" s="19"/>
      <c r="D103" s="103" t="str">
        <f t="shared" si="1"/>
        <v/>
      </c>
      <c r="E103" s="156" t="str">
        <f>E49&amp;"-"&amp;$A$70</f>
        <v>-miR-31-3p</v>
      </c>
      <c r="F103" s="156"/>
      <c r="G103" s="156"/>
      <c r="I103" s="154">
        <v>12</v>
      </c>
      <c r="J103" s="19"/>
      <c r="K103" s="19"/>
      <c r="L103" s="104" t="str">
        <f t="shared" si="2"/>
        <v/>
      </c>
      <c r="M103" s="124" t="str">
        <f>E49&amp;"-"&amp;$I$70</f>
        <v>-miR-calibrator</v>
      </c>
      <c r="N103" s="124"/>
      <c r="O103" s="124"/>
    </row>
    <row r="104" spans="1:15">
      <c r="A104" s="155"/>
      <c r="B104" s="19"/>
      <c r="C104" s="19"/>
      <c r="D104" s="103" t="str">
        <f t="shared" si="1"/>
        <v/>
      </c>
      <c r="E104" s="156" t="str">
        <f>E49&amp;"-"&amp;$A$70</f>
        <v>-miR-31-3p</v>
      </c>
      <c r="F104" s="156"/>
      <c r="G104" s="156"/>
      <c r="I104" s="155"/>
      <c r="J104" s="19"/>
      <c r="K104" s="19"/>
      <c r="L104" s="104" t="str">
        <f t="shared" si="2"/>
        <v/>
      </c>
      <c r="M104" s="124" t="str">
        <f>E49&amp;"-"&amp;$I$70</f>
        <v>-miR-calibrator</v>
      </c>
      <c r="N104" s="124"/>
      <c r="O104" s="124"/>
    </row>
    <row r="105" spans="1:15">
      <c r="A105" s="154" t="s">
        <v>22</v>
      </c>
      <c r="B105" s="19"/>
      <c r="C105" s="19"/>
      <c r="D105" s="103" t="str">
        <f t="shared" si="1"/>
        <v/>
      </c>
      <c r="E105" s="156" t="str">
        <f>E50&amp;"-"&amp;$A$70</f>
        <v>-miR-31-3p</v>
      </c>
      <c r="F105" s="156"/>
      <c r="G105" s="156"/>
      <c r="I105" s="154" t="s">
        <v>22</v>
      </c>
      <c r="J105" s="19"/>
      <c r="K105" s="19"/>
      <c r="L105" s="104" t="str">
        <f t="shared" si="2"/>
        <v/>
      </c>
      <c r="M105" s="124" t="str">
        <f>E50&amp;"-"&amp;$I$70</f>
        <v>-miR-calibrator</v>
      </c>
      <c r="N105" s="124"/>
      <c r="O105" s="124"/>
    </row>
    <row r="106" spans="1:15">
      <c r="A106" s="155"/>
      <c r="B106" s="19"/>
      <c r="C106" s="19"/>
      <c r="D106" s="103" t="str">
        <f t="shared" si="1"/>
        <v/>
      </c>
      <c r="E106" s="156" t="str">
        <f>E50&amp;"-"&amp;$A$70</f>
        <v>-miR-31-3p</v>
      </c>
      <c r="F106" s="156"/>
      <c r="G106" s="156"/>
      <c r="I106" s="155"/>
      <c r="J106" s="19"/>
      <c r="K106" s="19"/>
      <c r="L106" s="104" t="str">
        <f t="shared" si="2"/>
        <v/>
      </c>
      <c r="M106" s="124" t="str">
        <f>E50&amp;"-"&amp;$I$70</f>
        <v>-miR-calibrator</v>
      </c>
      <c r="N106" s="124"/>
      <c r="O106" s="124"/>
    </row>
    <row r="107" spans="1:15">
      <c r="A107" s="154" t="s">
        <v>21</v>
      </c>
      <c r="B107" s="19"/>
      <c r="C107" s="19"/>
      <c r="D107" s="103" t="str">
        <f t="shared" si="1"/>
        <v/>
      </c>
      <c r="E107" s="156" t="str">
        <f>E51&amp;"-"&amp;$A$70</f>
        <v>-miR-31-3p</v>
      </c>
      <c r="F107" s="156"/>
      <c r="G107" s="156"/>
      <c r="I107" s="154" t="s">
        <v>21</v>
      </c>
      <c r="J107" s="19"/>
      <c r="K107" s="19"/>
      <c r="L107" s="104" t="str">
        <f t="shared" si="2"/>
        <v/>
      </c>
      <c r="M107" s="124" t="str">
        <f>E51&amp;"-"&amp;$I$70</f>
        <v>-miR-calibrator</v>
      </c>
      <c r="N107" s="124"/>
      <c r="O107" s="124"/>
    </row>
    <row r="108" spans="1:15">
      <c r="A108" s="155"/>
      <c r="B108" s="19"/>
      <c r="C108" s="19"/>
      <c r="D108" s="103" t="str">
        <f t="shared" si="1"/>
        <v/>
      </c>
      <c r="E108" s="156" t="str">
        <f>E51&amp;"-"&amp;$A$70</f>
        <v>-miR-31-3p</v>
      </c>
      <c r="F108" s="156"/>
      <c r="G108" s="156"/>
      <c r="I108" s="155"/>
      <c r="J108" s="19"/>
      <c r="K108" s="19"/>
      <c r="L108" s="104" t="str">
        <f t="shared" si="2"/>
        <v/>
      </c>
      <c r="M108" s="124" t="str">
        <f>E51&amp;"-"&amp;$I$70</f>
        <v>-miR-calibrator</v>
      </c>
      <c r="N108" s="124"/>
      <c r="O108" s="124"/>
    </row>
    <row r="109" spans="1:15">
      <c r="A109" s="18"/>
    </row>
    <row r="110" spans="1:15">
      <c r="A110" s="18"/>
      <c r="D110" s="176" t="s">
        <v>20</v>
      </c>
      <c r="E110" s="17"/>
      <c r="F110" s="171" t="s">
        <v>106</v>
      </c>
      <c r="G110" s="171"/>
      <c r="H110" s="171"/>
      <c r="I110" s="171"/>
      <c r="J110" s="171"/>
      <c r="K110" s="171"/>
    </row>
    <row r="111" spans="1:15">
      <c r="A111" s="18"/>
      <c r="D111" s="176"/>
      <c r="E111" s="17"/>
      <c r="F111" s="171"/>
      <c r="G111" s="171"/>
      <c r="H111" s="171"/>
      <c r="I111" s="171"/>
      <c r="J111" s="171"/>
      <c r="K111" s="171"/>
    </row>
    <row r="113" spans="1:14">
      <c r="A113" s="16" t="s">
        <v>19</v>
      </c>
    </row>
    <row r="114" spans="1:14">
      <c r="B114" s="15"/>
      <c r="C114" s="14">
        <v>1</v>
      </c>
      <c r="D114" s="14">
        <v>2</v>
      </c>
      <c r="E114" s="14">
        <v>3</v>
      </c>
      <c r="F114" s="14">
        <v>4</v>
      </c>
      <c r="G114" s="14">
        <v>5</v>
      </c>
      <c r="H114" s="14">
        <v>6</v>
      </c>
      <c r="I114" s="14">
        <v>7</v>
      </c>
      <c r="J114" s="14">
        <v>8</v>
      </c>
      <c r="K114" s="14">
        <v>9</v>
      </c>
      <c r="L114" s="14">
        <v>10</v>
      </c>
      <c r="M114" s="14">
        <v>11</v>
      </c>
      <c r="N114" s="14">
        <v>12</v>
      </c>
    </row>
    <row r="115" spans="1:14" ht="35.1" customHeight="1">
      <c r="B115" s="14" t="s">
        <v>18</v>
      </c>
      <c r="C115" s="109" t="e">
        <f>_xlfn.IFNA(VLOOKUP(References!B17,$D$73:$F$108,2,FALSE),VLOOKUP(References!B17,$L$73:$N$108,2,FALSE))</f>
        <v>#N/A</v>
      </c>
      <c r="D115" s="109" t="e">
        <f>_xlfn.IFNA(VLOOKUP(References!C17,$D$73:$F$108,2,FALSE),VLOOKUP(References!C17,$L$73:$N$108,2,FALSE))</f>
        <v>#N/A</v>
      </c>
      <c r="E115" s="109" t="e">
        <f>_xlfn.IFNA(VLOOKUP(References!D17,$D$73:$F$108,2,FALSE),VLOOKUP(References!D17,$L$73:$N$108,2,FALSE))</f>
        <v>#N/A</v>
      </c>
      <c r="F115" s="109" t="e">
        <f>_xlfn.IFNA(VLOOKUP(References!E17,$D$73:$F$108,2,FALSE),VLOOKUP(References!E17,$L$73:$N$108,2,FALSE))</f>
        <v>#N/A</v>
      </c>
      <c r="G115" s="109" t="e">
        <f>_xlfn.IFNA(VLOOKUP(References!F17,$D$73:$F$108,2,FALSE),VLOOKUP(References!F17,$L$73:$N$108,2,FALSE))</f>
        <v>#N/A</v>
      </c>
      <c r="H115" s="109" t="e">
        <f>_xlfn.IFNA(VLOOKUP(References!G17,$D$73:$F$108,2,FALSE),VLOOKUP(References!G17,$L$73:$N$108,2,FALSE))</f>
        <v>#N/A</v>
      </c>
      <c r="I115" s="109" t="e">
        <f>_xlfn.IFNA(VLOOKUP(References!H17,$D$73:$F$108,2,FALSE),VLOOKUP(References!H17,$L$73:$N$108,2,FALSE))</f>
        <v>#N/A</v>
      </c>
      <c r="J115" s="109" t="e">
        <f>_xlfn.IFNA(VLOOKUP(References!I17,$D$73:$F$108,2,FALSE),VLOOKUP(References!I17,$L$73:$N$108,2,FALSE))</f>
        <v>#N/A</v>
      </c>
      <c r="K115" s="109" t="e">
        <f>_xlfn.IFNA(VLOOKUP(References!J17,$D$73:$F$108,2,FALSE),VLOOKUP(References!J17,$L$73:$N$108,2,FALSE))</f>
        <v>#N/A</v>
      </c>
      <c r="L115" s="109" t="e">
        <f>_xlfn.IFNA(VLOOKUP(References!K17,$D$73:$F$108,2,FALSE),VLOOKUP(References!K17,$L$73:$N$108,2,FALSE))</f>
        <v>#N/A</v>
      </c>
      <c r="M115" s="109" t="e">
        <f>_xlfn.IFNA(VLOOKUP(References!L17,$D$73:$F$108,2,FALSE),VLOOKUP(References!L17,$L$73:$N$108,2,FALSE))</f>
        <v>#N/A</v>
      </c>
      <c r="N115" s="109" t="e">
        <f>_xlfn.IFNA(VLOOKUP(References!M17,$D$73:$F$108,2,FALSE),VLOOKUP(References!M17,$L$73:$N$108,2,FALSE))</f>
        <v>#N/A</v>
      </c>
    </row>
    <row r="116" spans="1:14" ht="35.1" customHeight="1">
      <c r="B116" s="14" t="s">
        <v>17</v>
      </c>
      <c r="C116" s="109" t="e">
        <f>_xlfn.IFNA(VLOOKUP(References!B18,$D$73:$F$108,2,FALSE),VLOOKUP(References!B18,$L$73:$N$108,2,FALSE))</f>
        <v>#N/A</v>
      </c>
      <c r="D116" s="109" t="e">
        <f>_xlfn.IFNA(VLOOKUP(References!C18,$D$73:$F$108,2,FALSE),VLOOKUP(References!C18,$L$73:$N$108,2,FALSE))</f>
        <v>#N/A</v>
      </c>
      <c r="E116" s="109" t="e">
        <f>_xlfn.IFNA(VLOOKUP(References!D18,$D$73:$F$108,2,FALSE),VLOOKUP(References!D18,$L$73:$N$108,2,FALSE))</f>
        <v>#N/A</v>
      </c>
      <c r="F116" s="109" t="e">
        <f>_xlfn.IFNA(VLOOKUP(References!E18,$D$73:$F$108,2,FALSE),VLOOKUP(References!E18,$L$73:$N$108,2,FALSE))</f>
        <v>#N/A</v>
      </c>
      <c r="G116" s="109" t="e">
        <f>_xlfn.IFNA(VLOOKUP(References!F18,$D$73:$F$108,2,FALSE),VLOOKUP(References!F18,$L$73:$N$108,2,FALSE))</f>
        <v>#N/A</v>
      </c>
      <c r="H116" s="109" t="e">
        <f>_xlfn.IFNA(VLOOKUP(References!G18,$D$73:$F$108,2,FALSE),VLOOKUP(References!G18,$L$73:$N$108,2,FALSE))</f>
        <v>#N/A</v>
      </c>
      <c r="I116" s="109" t="e">
        <f>_xlfn.IFNA(VLOOKUP(References!H18,$D$73:$F$108,2,FALSE),VLOOKUP(References!H18,$L$73:$N$108,2,FALSE))</f>
        <v>#N/A</v>
      </c>
      <c r="J116" s="109" t="e">
        <f>_xlfn.IFNA(VLOOKUP(References!I18,$D$73:$F$108,2,FALSE),VLOOKUP(References!I18,$L$73:$N$108,2,FALSE))</f>
        <v>#N/A</v>
      </c>
      <c r="K116" s="109" t="e">
        <f>_xlfn.IFNA(VLOOKUP(References!J18,$D$73:$F$108,2,FALSE),VLOOKUP(References!J18,$L$73:$N$108,2,FALSE))</f>
        <v>#N/A</v>
      </c>
      <c r="L116" s="109" t="e">
        <f>_xlfn.IFNA(VLOOKUP(References!K18,$D$73:$F$108,2,FALSE),VLOOKUP(References!K18,$L$73:$N$108,2,FALSE))</f>
        <v>#N/A</v>
      </c>
      <c r="M116" s="109" t="e">
        <f>_xlfn.IFNA(VLOOKUP(References!L18,$D$73:$F$108,2,FALSE),VLOOKUP(References!L18,$L$73:$N$108,2,FALSE))</f>
        <v>#N/A</v>
      </c>
      <c r="N116" s="109" t="e">
        <f>_xlfn.IFNA(VLOOKUP(References!M18,$D$73:$F$108,2,FALSE),VLOOKUP(References!M18,$L$73:$N$108,2,FALSE))</f>
        <v>#N/A</v>
      </c>
    </row>
    <row r="117" spans="1:14" ht="35.1" customHeight="1">
      <c r="B117" s="14" t="s">
        <v>16</v>
      </c>
      <c r="C117" s="109" t="e">
        <f>_xlfn.IFNA(VLOOKUP(References!B19,$D$73:$F$108,2,FALSE),VLOOKUP(References!B19,$L$73:$N$108,2,FALSE))</f>
        <v>#N/A</v>
      </c>
      <c r="D117" s="109" t="e">
        <f>_xlfn.IFNA(VLOOKUP(References!C19,$D$73:$F$108,2,FALSE),VLOOKUP(References!C19,$L$73:$N$108,2,FALSE))</f>
        <v>#N/A</v>
      </c>
      <c r="E117" s="109" t="e">
        <f>_xlfn.IFNA(VLOOKUP(References!D19,$D$73:$F$108,2,FALSE),VLOOKUP(References!D19,$L$73:$N$108,2,FALSE))</f>
        <v>#N/A</v>
      </c>
      <c r="F117" s="109" t="e">
        <f>_xlfn.IFNA(VLOOKUP(References!E19,$D$73:$F$108,2,FALSE),VLOOKUP(References!E19,$L$73:$N$108,2,FALSE))</f>
        <v>#N/A</v>
      </c>
      <c r="G117" s="109" t="e">
        <f>_xlfn.IFNA(VLOOKUP(References!F19,$D$73:$F$108,2,FALSE),VLOOKUP(References!F19,$L$73:$N$108,2,FALSE))</f>
        <v>#N/A</v>
      </c>
      <c r="H117" s="109" t="e">
        <f>_xlfn.IFNA(VLOOKUP(References!G19,$D$73:$F$108,2,FALSE),VLOOKUP(References!G19,$L$73:$N$108,2,FALSE))</f>
        <v>#N/A</v>
      </c>
      <c r="I117" s="109" t="e">
        <f>_xlfn.IFNA(VLOOKUP(References!H19,$D$73:$F$108,2,FALSE),VLOOKUP(References!H19,$L$73:$N$108,2,FALSE))</f>
        <v>#N/A</v>
      </c>
      <c r="J117" s="109" t="e">
        <f>_xlfn.IFNA(VLOOKUP(References!I19,$D$73:$F$108,2,FALSE),VLOOKUP(References!I19,$L$73:$N$108,2,FALSE))</f>
        <v>#N/A</v>
      </c>
      <c r="K117" s="109" t="e">
        <f>_xlfn.IFNA(VLOOKUP(References!J19,$D$73:$F$108,2,FALSE),VLOOKUP(References!J19,$L$73:$N$108,2,FALSE))</f>
        <v>#N/A</v>
      </c>
      <c r="L117" s="109" t="e">
        <f>_xlfn.IFNA(VLOOKUP(References!K19,$D$73:$F$108,2,FALSE),VLOOKUP(References!K19,$L$73:$N$108,2,FALSE))</f>
        <v>#N/A</v>
      </c>
      <c r="M117" s="109" t="e">
        <f>_xlfn.IFNA(VLOOKUP(References!L19,$D$73:$F$108,2,FALSE),VLOOKUP(References!L19,$L$73:$N$108,2,FALSE))</f>
        <v>#N/A</v>
      </c>
      <c r="N117" s="109" t="e">
        <f>_xlfn.IFNA(VLOOKUP(References!M19,$D$73:$F$108,2,FALSE),VLOOKUP(References!M19,$L$73:$N$108,2,FALSE))</f>
        <v>#N/A</v>
      </c>
    </row>
    <row r="118" spans="1:14" ht="35.1" customHeight="1">
      <c r="B118" s="14" t="s">
        <v>15</v>
      </c>
      <c r="C118" s="109" t="e">
        <f>_xlfn.IFNA(VLOOKUP(References!B20,$D$73:$F$108,2,FALSE),VLOOKUP(References!B20,$L$73:$N$108,2,FALSE))</f>
        <v>#N/A</v>
      </c>
      <c r="D118" s="109" t="e">
        <f>_xlfn.IFNA(VLOOKUP(References!C20,$D$73:$F$108,2,FALSE),VLOOKUP(References!C20,$L$73:$N$108,2,FALSE))</f>
        <v>#N/A</v>
      </c>
      <c r="E118" s="109" t="e">
        <f>_xlfn.IFNA(VLOOKUP(References!D20,$D$73:$F$108,2,FALSE),VLOOKUP(References!D20,$L$73:$N$108,2,FALSE))</f>
        <v>#N/A</v>
      </c>
      <c r="F118" s="109" t="e">
        <f>_xlfn.IFNA(VLOOKUP(References!E20,$D$73:$F$108,2,FALSE),VLOOKUP(References!E20,$L$73:$N$108,2,FALSE))</f>
        <v>#N/A</v>
      </c>
      <c r="G118" s="109" t="e">
        <f>_xlfn.IFNA(VLOOKUP(References!F20,$D$73:$F$108,2,FALSE),VLOOKUP(References!F20,$L$73:$N$108,2,FALSE))</f>
        <v>#N/A</v>
      </c>
      <c r="H118" s="109" t="e">
        <f>_xlfn.IFNA(VLOOKUP(References!G20,$D$73:$F$108,2,FALSE),VLOOKUP(References!G20,$L$73:$N$108,2,FALSE))</f>
        <v>#N/A</v>
      </c>
      <c r="I118" s="109" t="e">
        <f>_xlfn.IFNA(VLOOKUP(References!H20,$D$73:$F$108,2,FALSE),VLOOKUP(References!H20,$L$73:$N$108,2,FALSE))</f>
        <v>#N/A</v>
      </c>
      <c r="J118" s="109" t="e">
        <f>_xlfn.IFNA(VLOOKUP(References!I20,$D$73:$F$108,2,FALSE),VLOOKUP(References!I20,$L$73:$N$108,2,FALSE))</f>
        <v>#N/A</v>
      </c>
      <c r="K118" s="109" t="e">
        <f>_xlfn.IFNA(VLOOKUP(References!J20,$D$73:$F$108,2,FALSE),VLOOKUP(References!J20,$L$73:$N$108,2,FALSE))</f>
        <v>#N/A</v>
      </c>
      <c r="L118" s="109" t="e">
        <f>_xlfn.IFNA(VLOOKUP(References!K20,$D$73:$F$108,2,FALSE),VLOOKUP(References!K20,$L$73:$N$108,2,FALSE))</f>
        <v>#N/A</v>
      </c>
      <c r="M118" s="109" t="e">
        <f>_xlfn.IFNA(VLOOKUP(References!L20,$D$73:$F$108,2,FALSE),VLOOKUP(References!L20,$L$73:$N$108,2,FALSE))</f>
        <v>#N/A</v>
      </c>
      <c r="N118" s="109" t="e">
        <f>_xlfn.IFNA(VLOOKUP(References!M20,$D$73:$F$108,2,FALSE),VLOOKUP(References!M20,$L$73:$N$108,2,FALSE))</f>
        <v>#N/A</v>
      </c>
    </row>
    <row r="119" spans="1:14" ht="35.1" customHeight="1">
      <c r="B119" s="14" t="s">
        <v>14</v>
      </c>
      <c r="C119" s="109" t="e">
        <f>_xlfn.IFNA(VLOOKUP(References!B21,$D$73:$F$108,2,FALSE),VLOOKUP(References!B21,$L$73:$N$108,2,FALSE))</f>
        <v>#N/A</v>
      </c>
      <c r="D119" s="109" t="e">
        <f>_xlfn.IFNA(VLOOKUP(References!C21,$D$73:$F$108,2,FALSE),VLOOKUP(References!C21,$L$73:$N$108,2,FALSE))</f>
        <v>#N/A</v>
      </c>
      <c r="E119" s="109" t="e">
        <f>_xlfn.IFNA(VLOOKUP(References!D21,$D$73:$F$108,2,FALSE),VLOOKUP(References!D21,$L$73:$N$108,2,FALSE))</f>
        <v>#N/A</v>
      </c>
      <c r="F119" s="109" t="e">
        <f>_xlfn.IFNA(VLOOKUP(References!E21,$D$73:$F$108,2,FALSE),VLOOKUP(References!E21,$L$73:$N$108,2,FALSE))</f>
        <v>#N/A</v>
      </c>
      <c r="G119" s="109" t="e">
        <f>_xlfn.IFNA(VLOOKUP(References!F21,$D$73:$F$108,2,FALSE),VLOOKUP(References!F21,$L$73:$N$108,2,FALSE))</f>
        <v>#N/A</v>
      </c>
      <c r="H119" s="109" t="e">
        <f>_xlfn.IFNA(VLOOKUP(References!G21,$D$73:$F$108,2,FALSE),VLOOKUP(References!G21,$L$73:$N$108,2,FALSE))</f>
        <v>#N/A</v>
      </c>
      <c r="I119" s="109" t="e">
        <f>_xlfn.IFNA(VLOOKUP(References!H21,$D$73:$F$108,2,FALSE),VLOOKUP(References!H21,$L$73:$N$108,2,FALSE))</f>
        <v>#N/A</v>
      </c>
      <c r="J119" s="109" t="e">
        <f>_xlfn.IFNA(VLOOKUP(References!I21,$D$73:$F$108,2,FALSE),VLOOKUP(References!I21,$L$73:$N$108,2,FALSE))</f>
        <v>#N/A</v>
      </c>
      <c r="K119" s="109" t="e">
        <f>_xlfn.IFNA(VLOOKUP(References!J21,$D$73:$F$108,2,FALSE),VLOOKUP(References!J21,$L$73:$N$108,2,FALSE))</f>
        <v>#N/A</v>
      </c>
      <c r="L119" s="109" t="e">
        <f>_xlfn.IFNA(VLOOKUP(References!K21,$D$73:$F$108,2,FALSE),VLOOKUP(References!K21,$L$73:$N$108,2,FALSE))</f>
        <v>#N/A</v>
      </c>
      <c r="M119" s="109" t="e">
        <f>_xlfn.IFNA(VLOOKUP(References!L21,$D$73:$F$108,2,FALSE),VLOOKUP(References!L21,$L$73:$N$108,2,FALSE))</f>
        <v>#N/A</v>
      </c>
      <c r="N119" s="109" t="e">
        <f>_xlfn.IFNA(VLOOKUP(References!M21,$D$73:$F$108,2,FALSE),VLOOKUP(References!M21,$L$73:$N$108,2,FALSE))</f>
        <v>#N/A</v>
      </c>
    </row>
    <row r="120" spans="1:14" ht="35.1" customHeight="1">
      <c r="B120" s="14" t="s">
        <v>13</v>
      </c>
      <c r="C120" s="109" t="e">
        <f>_xlfn.IFNA(VLOOKUP(References!B22,$D$73:$F$108,2,FALSE),VLOOKUP(References!B22,$L$73:$N$108,2,FALSE))</f>
        <v>#N/A</v>
      </c>
      <c r="D120" s="109" t="e">
        <f>_xlfn.IFNA(VLOOKUP(References!C22,$D$73:$F$108,2,FALSE),VLOOKUP(References!C22,$L$73:$N$108,2,FALSE))</f>
        <v>#N/A</v>
      </c>
      <c r="E120" s="109" t="e">
        <f>_xlfn.IFNA(VLOOKUP(References!D22,$D$73:$F$108,2,FALSE),VLOOKUP(References!D22,$L$73:$N$108,2,FALSE))</f>
        <v>#N/A</v>
      </c>
      <c r="F120" s="109" t="e">
        <f>_xlfn.IFNA(VLOOKUP(References!E22,$D$73:$F$108,2,FALSE),VLOOKUP(References!E22,$L$73:$N$108,2,FALSE))</f>
        <v>#N/A</v>
      </c>
      <c r="G120" s="109" t="e">
        <f>_xlfn.IFNA(VLOOKUP(References!F22,$D$73:$F$108,2,FALSE),VLOOKUP(References!F22,$L$73:$N$108,2,FALSE))</f>
        <v>#N/A</v>
      </c>
      <c r="H120" s="109" t="e">
        <f>_xlfn.IFNA(VLOOKUP(References!G22,$D$73:$F$108,2,FALSE),VLOOKUP(References!G22,$L$73:$N$108,2,FALSE))</f>
        <v>#N/A</v>
      </c>
      <c r="I120" s="109" t="e">
        <f>_xlfn.IFNA(VLOOKUP(References!H22,$D$73:$F$108,2,FALSE),VLOOKUP(References!H22,$L$73:$N$108,2,FALSE))</f>
        <v>#N/A</v>
      </c>
      <c r="J120" s="109" t="e">
        <f>_xlfn.IFNA(VLOOKUP(References!I22,$D$73:$F$108,2,FALSE),VLOOKUP(References!I22,$L$73:$N$108,2,FALSE))</f>
        <v>#N/A</v>
      </c>
      <c r="K120" s="109" t="e">
        <f>_xlfn.IFNA(VLOOKUP(References!J22,$D$73:$F$108,2,FALSE),VLOOKUP(References!J22,$L$73:$N$108,2,FALSE))</f>
        <v>#N/A</v>
      </c>
      <c r="L120" s="109" t="e">
        <f>_xlfn.IFNA(VLOOKUP(References!K22,$D$73:$F$108,2,FALSE),VLOOKUP(References!K22,$L$73:$N$108,2,FALSE))</f>
        <v>#N/A</v>
      </c>
      <c r="M120" s="109" t="e">
        <f>_xlfn.IFNA(VLOOKUP(References!L22,$D$73:$F$108,2,FALSE),VLOOKUP(References!L22,$L$73:$N$108,2,FALSE))</f>
        <v>#N/A</v>
      </c>
      <c r="N120" s="109" t="e">
        <f>_xlfn.IFNA(VLOOKUP(References!M22,$D$73:$F$108,2,FALSE),VLOOKUP(References!M22,$L$73:$N$108,2,FALSE))</f>
        <v>#N/A</v>
      </c>
    </row>
    <row r="121" spans="1:14" ht="35.1" customHeight="1">
      <c r="B121" s="14" t="s">
        <v>12</v>
      </c>
      <c r="C121" s="109" t="e">
        <f>_xlfn.IFNA(VLOOKUP(References!B23,$D$73:$F$108,2,FALSE),VLOOKUP(References!B23,$L$73:$N$108,2,FALSE))</f>
        <v>#N/A</v>
      </c>
      <c r="D121" s="109" t="e">
        <f>_xlfn.IFNA(VLOOKUP(References!C23,$D$73:$F$108,2,FALSE),VLOOKUP(References!C23,$L$73:$N$108,2,FALSE))</f>
        <v>#N/A</v>
      </c>
      <c r="E121" s="109" t="e">
        <f>_xlfn.IFNA(VLOOKUP(References!D23,$D$73:$F$108,2,FALSE),VLOOKUP(References!D23,$L$73:$N$108,2,FALSE))</f>
        <v>#N/A</v>
      </c>
      <c r="F121" s="109" t="e">
        <f>_xlfn.IFNA(VLOOKUP(References!E23,$D$73:$F$108,2,FALSE),VLOOKUP(References!E23,$L$73:$N$108,2,FALSE))</f>
        <v>#N/A</v>
      </c>
      <c r="G121" s="109" t="e">
        <f>_xlfn.IFNA(VLOOKUP(References!F23,$D$73:$F$108,2,FALSE),VLOOKUP(References!F23,$L$73:$N$108,2,FALSE))</f>
        <v>#N/A</v>
      </c>
      <c r="H121" s="109" t="e">
        <f>_xlfn.IFNA(VLOOKUP(References!G23,$D$73:$F$108,2,FALSE),VLOOKUP(References!G23,$L$73:$N$108,2,FALSE))</f>
        <v>#N/A</v>
      </c>
      <c r="I121" s="109" t="e">
        <f>_xlfn.IFNA(VLOOKUP(References!H23,$D$73:$F$108,2,FALSE),VLOOKUP(References!H23,$L$73:$N$108,2,FALSE))</f>
        <v>#N/A</v>
      </c>
      <c r="J121" s="109" t="e">
        <f>_xlfn.IFNA(VLOOKUP(References!I23,$D$73:$F$108,2,FALSE),VLOOKUP(References!I23,$L$73:$N$108,2,FALSE))</f>
        <v>#N/A</v>
      </c>
      <c r="K121" s="109" t="e">
        <f>_xlfn.IFNA(VLOOKUP(References!J23,$D$73:$F$108,2,FALSE),VLOOKUP(References!J23,$L$73:$N$108,2,FALSE))</f>
        <v>#N/A</v>
      </c>
      <c r="L121" s="109" t="e">
        <f>_xlfn.IFNA(VLOOKUP(References!K23,$D$73:$F$108,2,FALSE),VLOOKUP(References!K23,$L$73:$N$108,2,FALSE))</f>
        <v>#N/A</v>
      </c>
      <c r="M121" s="109" t="e">
        <f>_xlfn.IFNA(VLOOKUP(References!L23,$D$73:$F$108,2,FALSE),VLOOKUP(References!L23,$L$73:$N$108,2,FALSE))</f>
        <v>#N/A</v>
      </c>
      <c r="N121" s="109" t="e">
        <f>_xlfn.IFNA(VLOOKUP(References!M23,$D$73:$F$108,2,FALSE),VLOOKUP(References!M23,$L$73:$N$108,2,FALSE))</f>
        <v>#N/A</v>
      </c>
    </row>
    <row r="122" spans="1:14" ht="35.1" customHeight="1">
      <c r="B122" s="14" t="s">
        <v>11</v>
      </c>
      <c r="C122" s="109" t="e">
        <f>_xlfn.IFNA(VLOOKUP(References!B24,$D$73:$F$108,2,FALSE),VLOOKUP(References!B24,$L$73:$N$108,2,FALSE))</f>
        <v>#N/A</v>
      </c>
      <c r="D122" s="109" t="e">
        <f>_xlfn.IFNA(VLOOKUP(References!C24,$D$73:$F$108,2,FALSE),VLOOKUP(References!C24,$L$73:$N$108,2,FALSE))</f>
        <v>#N/A</v>
      </c>
      <c r="E122" s="109" t="e">
        <f>_xlfn.IFNA(VLOOKUP(References!D24,$D$73:$F$108,2,FALSE),VLOOKUP(References!D24,$L$73:$N$108,2,FALSE))</f>
        <v>#N/A</v>
      </c>
      <c r="F122" s="109" t="e">
        <f>_xlfn.IFNA(VLOOKUP(References!E24,$D$73:$F$108,2,FALSE),VLOOKUP(References!E24,$L$73:$N$108,2,FALSE))</f>
        <v>#N/A</v>
      </c>
      <c r="G122" s="109" t="e">
        <f>_xlfn.IFNA(VLOOKUP(References!F24,$D$73:$F$108,2,FALSE),VLOOKUP(References!F24,$L$73:$N$108,2,FALSE))</f>
        <v>#N/A</v>
      </c>
      <c r="H122" s="109" t="e">
        <f>_xlfn.IFNA(VLOOKUP(References!G24,$D$73:$F$108,2,FALSE),VLOOKUP(References!G24,$L$73:$N$108,2,FALSE))</f>
        <v>#N/A</v>
      </c>
      <c r="I122" s="109" t="e">
        <f>_xlfn.IFNA(VLOOKUP(References!H24,$D$73:$F$108,2,FALSE),VLOOKUP(References!H24,$L$73:$N$108,2,FALSE))</f>
        <v>#N/A</v>
      </c>
      <c r="J122" s="109" t="e">
        <f>_xlfn.IFNA(VLOOKUP(References!I24,$D$73:$F$108,2,FALSE),VLOOKUP(References!I24,$L$73:$N$108,2,FALSE))</f>
        <v>#N/A</v>
      </c>
      <c r="K122" s="109" t="e">
        <f>_xlfn.IFNA(VLOOKUP(References!J24,$D$73:$F$108,2,FALSE),VLOOKUP(References!J24,$L$73:$N$108,2,FALSE))</f>
        <v>#N/A</v>
      </c>
      <c r="L122" s="109" t="e">
        <f>_xlfn.IFNA(VLOOKUP(References!K24,$D$73:$F$108,2,FALSE),VLOOKUP(References!K24,$L$73:$N$108,2,FALSE))</f>
        <v>#N/A</v>
      </c>
      <c r="M122" s="109" t="e">
        <f>_xlfn.IFNA(VLOOKUP(References!L24,$D$73:$F$108,2,FALSE),VLOOKUP(References!L24,$L$73:$N$108,2,FALSE))</f>
        <v>#N/A</v>
      </c>
      <c r="N122" s="109" t="e">
        <f>_xlfn.IFNA(VLOOKUP(References!M24,$D$73:$F$108,2,FALSE),VLOOKUP(References!M24,$L$73:$N$108,2,FALSE))</f>
        <v>#N/A</v>
      </c>
    </row>
    <row r="124" spans="1:14">
      <c r="A124" s="161" t="s">
        <v>10</v>
      </c>
      <c r="B124" s="162"/>
      <c r="C124" s="13" t="s">
        <v>9</v>
      </c>
      <c r="D124" s="163" t="s">
        <v>8</v>
      </c>
      <c r="E124" s="164"/>
      <c r="F124" s="165"/>
    </row>
    <row r="125" spans="1:14" ht="45.75" customHeight="1">
      <c r="A125" s="142"/>
      <c r="B125" s="142"/>
      <c r="C125" s="12"/>
      <c r="D125" s="157"/>
      <c r="E125" s="158"/>
      <c r="F125" s="159"/>
    </row>
    <row r="126" spans="1:14">
      <c r="F126" s="2"/>
      <c r="K126" s="11"/>
    </row>
    <row r="127" spans="1:14">
      <c r="A127" s="179" t="s">
        <v>7</v>
      </c>
      <c r="B127" s="179"/>
      <c r="C127" s="179"/>
      <c r="D127" s="179"/>
      <c r="E127" s="179"/>
      <c r="F127" s="179"/>
      <c r="G127" s="179"/>
      <c r="K127" s="10"/>
    </row>
    <row r="128" spans="1:14">
      <c r="A128" s="179"/>
      <c r="B128" s="179"/>
      <c r="C128" s="179"/>
      <c r="D128" s="179"/>
      <c r="E128" s="179"/>
      <c r="F128" s="179"/>
      <c r="G128" s="179"/>
      <c r="H128" s="9"/>
      <c r="N128" s="8" t="s">
        <v>6</v>
      </c>
    </row>
    <row r="129" spans="1:15">
      <c r="A129" s="179"/>
      <c r="B129" s="179"/>
      <c r="C129" s="179"/>
      <c r="D129" s="179"/>
      <c r="E129" s="179"/>
      <c r="F129" s="179"/>
      <c r="G129" s="179"/>
      <c r="H129" s="9"/>
      <c r="N129" s="8" t="s">
        <v>5</v>
      </c>
    </row>
    <row r="130" spans="1:15">
      <c r="A130" s="179"/>
      <c r="B130" s="179"/>
      <c r="C130" s="179"/>
      <c r="D130" s="179"/>
      <c r="E130" s="179"/>
      <c r="F130" s="179"/>
      <c r="G130" s="179"/>
      <c r="H130" s="9"/>
      <c r="N130" s="8" t="s">
        <v>4</v>
      </c>
    </row>
    <row r="131" spans="1:15">
      <c r="N131" s="8" t="s">
        <v>3</v>
      </c>
    </row>
    <row r="132" spans="1:15">
      <c r="A132" s="4" t="s">
        <v>2</v>
      </c>
      <c r="F132" s="2"/>
      <c r="K132" s="123" t="s">
        <v>1</v>
      </c>
      <c r="L132" s="123"/>
      <c r="M132" s="123"/>
      <c r="N132" s="123"/>
    </row>
    <row r="133" spans="1:15">
      <c r="A133" s="7"/>
      <c r="F133" s="2"/>
      <c r="K133" s="6"/>
      <c r="N133" s="5"/>
    </row>
    <row r="134" spans="1:15">
      <c r="A134" s="4" t="s">
        <v>108</v>
      </c>
      <c r="F134" s="2"/>
      <c r="M134" s="122" t="s">
        <v>0</v>
      </c>
      <c r="N134" s="122"/>
    </row>
    <row r="135" spans="1:15">
      <c r="F135" s="2"/>
    </row>
    <row r="136" spans="1:15">
      <c r="A136" s="2"/>
      <c r="B136" s="2"/>
      <c r="C136" s="3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</row>
  </sheetData>
  <sheetProtection algorithmName="SHA-512" hashValue="N5azDHfXuc7EkflUPRhGN2BNirD74G1ujnpSlCZYgw3bO8Zydq2xYjw+fH4Q7PHZW0cEi/7dFqCDihJMmDG/nw==" saltValue="zx5vXVZbxQ9SoBB/dyFP3g==" spinCount="100000" sheet="1" objects="1" scenarios="1"/>
  <mergeCells count="181">
    <mergeCell ref="G11:H11"/>
    <mergeCell ref="I11:J11"/>
    <mergeCell ref="A127:G130"/>
    <mergeCell ref="M101:O101"/>
    <mergeCell ref="M102:O102"/>
    <mergeCell ref="M103:O103"/>
    <mergeCell ref="M104:O104"/>
    <mergeCell ref="M105:O105"/>
    <mergeCell ref="I87:I88"/>
    <mergeCell ref="I89:I90"/>
    <mergeCell ref="A99:A100"/>
    <mergeCell ref="A101:A102"/>
    <mergeCell ref="A103:A104"/>
    <mergeCell ref="A105:A106"/>
    <mergeCell ref="A107:A108"/>
    <mergeCell ref="D110:D111"/>
    <mergeCell ref="F110:K111"/>
    <mergeCell ref="I105:I106"/>
    <mergeCell ref="E104:G104"/>
    <mergeCell ref="E105:G105"/>
    <mergeCell ref="E106:G106"/>
    <mergeCell ref="E107:G107"/>
    <mergeCell ref="E108:G108"/>
    <mergeCell ref="E98:G98"/>
    <mergeCell ref="I107:I108"/>
    <mergeCell ref="E103:G103"/>
    <mergeCell ref="E99:G99"/>
    <mergeCell ref="E100:G100"/>
    <mergeCell ref="E95:G95"/>
    <mergeCell ref="E73:G73"/>
    <mergeCell ref="E74:G74"/>
    <mergeCell ref="A85:A86"/>
    <mergeCell ref="A87:A88"/>
    <mergeCell ref="A89:A90"/>
    <mergeCell ref="A91:A92"/>
    <mergeCell ref="A93:A94"/>
    <mergeCell ref="E85:G85"/>
    <mergeCell ref="E86:G86"/>
    <mergeCell ref="E87:G87"/>
    <mergeCell ref="E88:G88"/>
    <mergeCell ref="E81:G81"/>
    <mergeCell ref="E82:G82"/>
    <mergeCell ref="I75:I76"/>
    <mergeCell ref="C71:D71"/>
    <mergeCell ref="I71:J71"/>
    <mergeCell ref="A67:O67"/>
    <mergeCell ref="A73:A74"/>
    <mergeCell ref="M73:O73"/>
    <mergeCell ref="A64:B64"/>
    <mergeCell ref="E51:F51"/>
    <mergeCell ref="A65:B65"/>
    <mergeCell ref="E50:F50"/>
    <mergeCell ref="E48:F48"/>
    <mergeCell ref="E49:F49"/>
    <mergeCell ref="H38:H39"/>
    <mergeCell ref="A71:B71"/>
    <mergeCell ref="A95:A96"/>
    <mergeCell ref="A97:A98"/>
    <mergeCell ref="E80:G80"/>
    <mergeCell ref="E46:F46"/>
    <mergeCell ref="E47:F47"/>
    <mergeCell ref="B10:D10"/>
    <mergeCell ref="E10:F10"/>
    <mergeCell ref="G10:H10"/>
    <mergeCell ref="I10:J10"/>
    <mergeCell ref="G17:J17"/>
    <mergeCell ref="C19:D19"/>
    <mergeCell ref="C20:D20"/>
    <mergeCell ref="C21:D21"/>
    <mergeCell ref="E45:F45"/>
    <mergeCell ref="J38:N39"/>
    <mergeCell ref="E24:J24"/>
    <mergeCell ref="E27:J27"/>
    <mergeCell ref="A29:O29"/>
    <mergeCell ref="B32:F32"/>
    <mergeCell ref="E43:F43"/>
    <mergeCell ref="E44:F44"/>
    <mergeCell ref="E25:J25"/>
    <mergeCell ref="E33:F33"/>
    <mergeCell ref="E38:F38"/>
    <mergeCell ref="E39:F39"/>
    <mergeCell ref="E40:F40"/>
    <mergeCell ref="E41:F41"/>
    <mergeCell ref="B11:D11"/>
    <mergeCell ref="E11:F11"/>
    <mergeCell ref="A125:B125"/>
    <mergeCell ref="D125:F125"/>
    <mergeCell ref="K71:L71"/>
    <mergeCell ref="I81:I82"/>
    <mergeCell ref="I83:I84"/>
    <mergeCell ref="I85:I86"/>
    <mergeCell ref="I95:I96"/>
    <mergeCell ref="I77:I78"/>
    <mergeCell ref="I79:I80"/>
    <mergeCell ref="I91:I92"/>
    <mergeCell ref="I93:I94"/>
    <mergeCell ref="E101:G101"/>
    <mergeCell ref="E102:G102"/>
    <mergeCell ref="E96:G96"/>
    <mergeCell ref="E97:G97"/>
    <mergeCell ref="A77:A78"/>
    <mergeCell ref="A79:A80"/>
    <mergeCell ref="A75:A76"/>
    <mergeCell ref="I73:I74"/>
    <mergeCell ref="I99:I100"/>
    <mergeCell ref="A124:B124"/>
    <mergeCell ref="D124:F124"/>
    <mergeCell ref="A81:A82"/>
    <mergeCell ref="A83:A84"/>
    <mergeCell ref="I101:I102"/>
    <mergeCell ref="I103:I104"/>
    <mergeCell ref="E75:G75"/>
    <mergeCell ref="E76:G76"/>
    <mergeCell ref="E94:G94"/>
    <mergeCell ref="E83:G83"/>
    <mergeCell ref="M91:O91"/>
    <mergeCell ref="M81:O81"/>
    <mergeCell ref="M82:O82"/>
    <mergeCell ref="M76:O76"/>
    <mergeCell ref="M77:O77"/>
    <mergeCell ref="M78:O78"/>
    <mergeCell ref="M79:O79"/>
    <mergeCell ref="M80:O80"/>
    <mergeCell ref="I97:I98"/>
    <mergeCell ref="E77:G77"/>
    <mergeCell ref="E78:G78"/>
    <mergeCell ref="E79:G79"/>
    <mergeCell ref="E89:G89"/>
    <mergeCell ref="E90:G90"/>
    <mergeCell ref="E91:G91"/>
    <mergeCell ref="E92:G92"/>
    <mergeCell ref="E93:G93"/>
    <mergeCell ref="E84:G84"/>
    <mergeCell ref="A4:E4"/>
    <mergeCell ref="E8:F8"/>
    <mergeCell ref="B8:D8"/>
    <mergeCell ref="B9:D9"/>
    <mergeCell ref="E9:F9"/>
    <mergeCell ref="E37:F37"/>
    <mergeCell ref="E35:F35"/>
    <mergeCell ref="G8:H8"/>
    <mergeCell ref="M75:O75"/>
    <mergeCell ref="I70:O70"/>
    <mergeCell ref="E72:G72"/>
    <mergeCell ref="E71:G71"/>
    <mergeCell ref="A70:G70"/>
    <mergeCell ref="M74:O74"/>
    <mergeCell ref="I8:J8"/>
    <mergeCell ref="I9:J9"/>
    <mergeCell ref="G9:H9"/>
    <mergeCell ref="D65:F65"/>
    <mergeCell ref="E26:J26"/>
    <mergeCell ref="D64:F64"/>
    <mergeCell ref="E42:F42"/>
    <mergeCell ref="E34:F34"/>
    <mergeCell ref="E36:F36"/>
    <mergeCell ref="A13:O15"/>
    <mergeCell ref="M134:N134"/>
    <mergeCell ref="K132:N132"/>
    <mergeCell ref="M106:O106"/>
    <mergeCell ref="M107:O107"/>
    <mergeCell ref="M108:O108"/>
    <mergeCell ref="M71:O71"/>
    <mergeCell ref="M72:O72"/>
    <mergeCell ref="M94:O94"/>
    <mergeCell ref="M95:O95"/>
    <mergeCell ref="M96:O96"/>
    <mergeCell ref="M97:O97"/>
    <mergeCell ref="M98:O98"/>
    <mergeCell ref="M99:O99"/>
    <mergeCell ref="M100:O100"/>
    <mergeCell ref="M83:O83"/>
    <mergeCell ref="M84:O84"/>
    <mergeCell ref="M85:O85"/>
    <mergeCell ref="M86:O86"/>
    <mergeCell ref="M87:O87"/>
    <mergeCell ref="M88:O88"/>
    <mergeCell ref="M92:O92"/>
    <mergeCell ref="M93:O93"/>
    <mergeCell ref="M89:O89"/>
    <mergeCell ref="M90:O90"/>
  </mergeCells>
  <conditionalFormatting sqref="C55:N62">
    <cfRule type="containsErrors" dxfId="55" priority="8">
      <formula>ISERROR(C55)</formula>
    </cfRule>
  </conditionalFormatting>
  <conditionalFormatting sqref="D34:D50">
    <cfRule type="containsBlanks" dxfId="54" priority="6">
      <formula>LEN(TRIM(D34))=0</formula>
    </cfRule>
    <cfRule type="duplicateValues" dxfId="53" priority="7"/>
  </conditionalFormatting>
  <conditionalFormatting sqref="D73:D108 L73:L108">
    <cfRule type="containsBlanks" dxfId="52" priority="4">
      <formula>LEN(TRIM(D73))=0</formula>
    </cfRule>
    <cfRule type="duplicateValues" dxfId="51" priority="5"/>
  </conditionalFormatting>
  <conditionalFormatting sqref="C115:N122">
    <cfRule type="containsText" dxfId="50" priority="1" operator="containsText" text="31-3p">
      <formula>NOT(ISERROR(SEARCH("31-3p",C115)))</formula>
    </cfRule>
    <cfRule type="containsText" dxfId="49" priority="2" operator="containsText" text="calibrator">
      <formula>NOT(ISERROR(SEARCH("calibrator",C115)))</formula>
    </cfRule>
    <cfRule type="containsErrors" dxfId="48" priority="3">
      <formula>ISERROR(C115)</formula>
    </cfRule>
  </conditionalFormatting>
  <dataValidations count="2">
    <dataValidation allowBlank="1" showInputMessage="1" showErrorMessage="1" prompt="Max 12 characters" sqref="E33:F51"/>
    <dataValidation allowBlank="1" showInputMessage="1" showErrorMessage="1" promptTitle="Max 12 characters" sqref="G40"/>
  </dataValidations>
  <hyperlinks>
    <hyperlink ref="K132" r:id="rId1"/>
    <hyperlink ref="M134" r:id="rId2"/>
    <hyperlink ref="M134:N134" r:id="rId3" display="www.integragen.com "/>
  </hyperlinks>
  <pageMargins left="0.7" right="0.7" top="0.75" bottom="0.75" header="0.3" footer="0.3"/>
  <pageSetup paperSize="261" orientation="portrait" horizontalDpi="300" verticalDpi="300" copies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Enter the column number">
          <x14:formula1>
            <xm:f>References!$B$3:$B$14</xm:f>
          </x14:formula1>
          <xm:sqref>K73:K108</xm:sqref>
        </x14:dataValidation>
        <x14:dataValidation type="list" allowBlank="1" showInputMessage="1" showErrorMessage="1" prompt="Enter the column number_x000a_">
          <x14:formula1>
            <xm:f>References!$B$3:$B$14</xm:f>
          </x14:formula1>
          <xm:sqref>C73:C108</xm:sqref>
        </x14:dataValidation>
        <x14:dataValidation type="list" allowBlank="1" showInputMessage="1" showErrorMessage="1" prompt="Enter the line number">
          <x14:formula1>
            <xm:f>References!$A$3:$A$10</xm:f>
          </x14:formula1>
          <xm:sqref>J73:J108 B73:B108</xm:sqref>
        </x14:dataValidation>
        <x14:dataValidation type="list" allowBlank="1" showInputMessage="1" showErrorMessage="1" promptTitle="saisie du numéro de ligne" prompt="saisir le n° de colonne">
          <x14:formula1>
            <xm:f>References!$B$3:$B$14</xm:f>
          </x14:formula1>
          <xm:sqref>C34:C50</xm:sqref>
        </x14:dataValidation>
        <x14:dataValidation type="list" allowBlank="1" showInputMessage="1" showErrorMessage="1" promptTitle="saisie du numéro de ligne" prompt="Saisir le n° de ligne">
          <x14:formula1>
            <xm:f>References!$A$3:$A$10</xm:f>
          </x14:formula1>
          <xm:sqref>B34:B50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baseColWidth="10" defaultRowHeight="15"/>
  <cols>
    <col min="8" max="8" width="13.28515625" bestFit="1" customWidth="1"/>
  </cols>
  <sheetData>
    <row r="1" spans="1:14" ht="16.5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2" t="s">
        <v>6</v>
      </c>
      <c r="B2" s="51"/>
      <c r="C2" s="50"/>
      <c r="D2" s="50"/>
      <c r="E2" s="49"/>
      <c r="F2" s="48"/>
      <c r="G2" s="48"/>
      <c r="H2" s="48"/>
      <c r="I2" s="48"/>
      <c r="J2" s="48"/>
      <c r="K2" s="47" t="s">
        <v>62</v>
      </c>
      <c r="L2" s="46"/>
      <c r="M2" s="215" t="s">
        <v>61</v>
      </c>
      <c r="N2" s="216"/>
    </row>
    <row r="3" spans="1:14">
      <c r="A3" s="44" t="s">
        <v>60</v>
      </c>
      <c r="B3" s="44"/>
      <c r="C3" s="44"/>
      <c r="D3" s="44"/>
      <c r="E3" s="43"/>
      <c r="F3" s="42"/>
      <c r="G3" s="42"/>
      <c r="H3" s="42"/>
      <c r="I3" s="42"/>
      <c r="J3" s="42"/>
      <c r="K3" s="41" t="s">
        <v>59</v>
      </c>
      <c r="L3" s="40"/>
      <c r="M3" s="185">
        <v>2</v>
      </c>
      <c r="N3" s="186"/>
    </row>
    <row r="4" spans="1:14" ht="15.75" thickBot="1">
      <c r="A4" s="127" t="s">
        <v>58</v>
      </c>
      <c r="B4" s="127"/>
      <c r="C4" s="127"/>
      <c r="D4" s="127"/>
      <c r="E4" s="182"/>
      <c r="F4" s="37"/>
      <c r="G4" s="37"/>
      <c r="H4" s="37"/>
      <c r="I4" s="37"/>
      <c r="J4" s="37"/>
      <c r="K4" s="36"/>
      <c r="L4" s="35"/>
      <c r="M4" s="183"/>
      <c r="N4" s="184"/>
    </row>
    <row r="5" spans="1:14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3"/>
    </row>
    <row r="6" spans="1:14" ht="15.75">
      <c r="A6" s="71" t="s">
        <v>87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3"/>
    </row>
    <row r="7" spans="1:14" ht="15.75">
      <c r="A7" s="56" t="s">
        <v>86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3"/>
    </row>
    <row r="8" spans="1:14" ht="16.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3"/>
    </row>
    <row r="9" spans="1:14" ht="15.75">
      <c r="A9" s="217" t="s">
        <v>85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9"/>
      <c r="N9" s="53"/>
    </row>
    <row r="10" spans="1:14" ht="16.5" thickBot="1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  <c r="N10" s="53"/>
    </row>
    <row r="11" spans="1:14" ht="16.5" thickBo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3"/>
    </row>
    <row r="12" spans="1:14" ht="16.5" thickBot="1">
      <c r="A12" s="56"/>
      <c r="B12" s="239" t="s">
        <v>46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1"/>
      <c r="M12" s="56"/>
      <c r="N12" s="53"/>
    </row>
    <row r="13" spans="1:14" ht="16.5" thickBo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3"/>
    </row>
    <row r="14" spans="1:14" ht="26.25" thickBot="1">
      <c r="A14" s="56"/>
      <c r="B14" s="70" t="s">
        <v>84</v>
      </c>
      <c r="C14" s="69" t="s">
        <v>83</v>
      </c>
      <c r="D14" s="69" t="s">
        <v>82</v>
      </c>
      <c r="E14" s="69" t="s">
        <v>81</v>
      </c>
      <c r="F14" s="69" t="s">
        <v>80</v>
      </c>
      <c r="G14" s="68" t="s">
        <v>77</v>
      </c>
      <c r="H14" s="69" t="s">
        <v>79</v>
      </c>
      <c r="I14" s="69" t="s">
        <v>78</v>
      </c>
      <c r="J14" s="68" t="s">
        <v>77</v>
      </c>
      <c r="K14" s="67" t="s">
        <v>76</v>
      </c>
      <c r="L14" s="66" t="s">
        <v>75</v>
      </c>
      <c r="M14" s="65"/>
      <c r="N14" s="64"/>
    </row>
    <row r="15" spans="1:14" ht="15.75">
      <c r="A15" s="56"/>
      <c r="B15" s="223" t="s">
        <v>26</v>
      </c>
      <c r="C15" s="196">
        <v>100</v>
      </c>
      <c r="D15" s="187">
        <f>LOG10(C15)</f>
        <v>2</v>
      </c>
      <c r="E15" s="110"/>
      <c r="F15" s="189" t="str">
        <f>IFERROR(AVERAGE(E15:E16),"NA")</f>
        <v>NA</v>
      </c>
      <c r="G15" s="189" t="str">
        <f>IFERROR(STDEV(E15:E16),"")</f>
        <v/>
      </c>
      <c r="H15" s="110"/>
      <c r="I15" s="213" t="str">
        <f>IFERROR(AVERAGE(H15:H16),"")</f>
        <v/>
      </c>
      <c r="J15" s="211" t="str">
        <f>IFERROR(STDEV(H15:H16),"")</f>
        <v/>
      </c>
      <c r="K15" s="232" t="str">
        <f>IF(F15="NA","NA",F15-I15)</f>
        <v>NA</v>
      </c>
      <c r="L15" s="227" t="str">
        <f>IFERROR(((G15^2+J15^2)^0.5)/(3^0.5),"")</f>
        <v/>
      </c>
      <c r="M15" s="229"/>
      <c r="N15" s="231"/>
    </row>
    <row r="16" spans="1:14" ht="16.5" thickBot="1">
      <c r="A16" s="56"/>
      <c r="B16" s="224"/>
      <c r="C16" s="197"/>
      <c r="D16" s="188"/>
      <c r="E16" s="111"/>
      <c r="F16" s="190"/>
      <c r="G16" s="190"/>
      <c r="H16" s="111"/>
      <c r="I16" s="214"/>
      <c r="J16" s="212"/>
      <c r="K16" s="233"/>
      <c r="L16" s="230"/>
      <c r="M16" s="229"/>
      <c r="N16" s="231"/>
    </row>
    <row r="17" spans="1:14" ht="15.75">
      <c r="A17" s="56"/>
      <c r="B17" s="223" t="s">
        <v>25</v>
      </c>
      <c r="C17" s="196">
        <v>50</v>
      </c>
      <c r="D17" s="187">
        <f>LOG10(C17)</f>
        <v>1.6989700043360187</v>
      </c>
      <c r="E17" s="110"/>
      <c r="F17" s="189" t="str">
        <f>IFERROR(AVERAGE(E17:E18),"NA")</f>
        <v>NA</v>
      </c>
      <c r="G17" s="189" t="str">
        <f>IFERROR(STDEV(E17:E18),"")</f>
        <v/>
      </c>
      <c r="H17" s="110"/>
      <c r="I17" s="213" t="str">
        <f>IFERROR(AVERAGE(H17:H18),"")</f>
        <v/>
      </c>
      <c r="J17" s="213" t="str">
        <f>IFERROR(STDEV(H17:H18),"")</f>
        <v/>
      </c>
      <c r="K17" s="225" t="str">
        <f>IF(F17="NA","NA",F17-I17)</f>
        <v>NA</v>
      </c>
      <c r="L17" s="227" t="str">
        <f>IFERROR(((G17^2+J17^2)^0.5)/(3^0.5),"")</f>
        <v/>
      </c>
      <c r="M17" s="229"/>
      <c r="N17" s="231"/>
    </row>
    <row r="18" spans="1:14" ht="16.5" thickBot="1">
      <c r="A18" s="56"/>
      <c r="B18" s="224"/>
      <c r="C18" s="197"/>
      <c r="D18" s="188"/>
      <c r="E18" s="111"/>
      <c r="F18" s="190"/>
      <c r="G18" s="190"/>
      <c r="H18" s="111"/>
      <c r="I18" s="214"/>
      <c r="J18" s="214"/>
      <c r="K18" s="226"/>
      <c r="L18" s="230"/>
      <c r="M18" s="229"/>
      <c r="N18" s="231"/>
    </row>
    <row r="19" spans="1:14" ht="15.75">
      <c r="A19" s="56"/>
      <c r="B19" s="223" t="s">
        <v>24</v>
      </c>
      <c r="C19" s="196">
        <v>5</v>
      </c>
      <c r="D19" s="187">
        <f>LOG10(C19)</f>
        <v>0.69897000433601886</v>
      </c>
      <c r="E19" s="110"/>
      <c r="F19" s="189" t="str">
        <f>IFERROR(AVERAGE(E19:E20),"NA")</f>
        <v>NA</v>
      </c>
      <c r="G19" s="189" t="str">
        <f>IFERROR(STDEV(E19:E20),"")</f>
        <v/>
      </c>
      <c r="H19" s="110"/>
      <c r="I19" s="213" t="str">
        <f>IFERROR(AVERAGE(H19:H20),"")</f>
        <v/>
      </c>
      <c r="J19" s="213" t="str">
        <f>IFERROR(STDEV(H19:H20),"")</f>
        <v/>
      </c>
      <c r="K19" s="225" t="str">
        <f>IF(F19="NA","NA",F19-I19)</f>
        <v>NA</v>
      </c>
      <c r="L19" s="227" t="str">
        <f>IFERROR(((G19^2+J19^2)^0.5)/(3^0.5),"")</f>
        <v/>
      </c>
      <c r="M19" s="229"/>
      <c r="N19" s="231"/>
    </row>
    <row r="20" spans="1:14" ht="16.5" thickBot="1">
      <c r="A20" s="56"/>
      <c r="B20" s="235"/>
      <c r="C20" s="236"/>
      <c r="D20" s="191"/>
      <c r="E20" s="112"/>
      <c r="F20" s="192"/>
      <c r="G20" s="192"/>
      <c r="H20" s="112"/>
      <c r="I20" s="234"/>
      <c r="J20" s="234"/>
      <c r="K20" s="226"/>
      <c r="L20" s="228"/>
      <c r="M20" s="229"/>
      <c r="N20" s="231"/>
    </row>
    <row r="21" spans="1:14" ht="15.75">
      <c r="A21" s="56"/>
      <c r="B21" s="223" t="s">
        <v>23</v>
      </c>
      <c r="C21" s="196">
        <v>0.5</v>
      </c>
      <c r="D21" s="187">
        <f>LOG10(C21)</f>
        <v>-0.3010299956639812</v>
      </c>
      <c r="E21" s="110"/>
      <c r="F21" s="189" t="str">
        <f>IFERROR(AVERAGE(E21:E22),"NA")</f>
        <v>NA</v>
      </c>
      <c r="G21" s="189" t="str">
        <f>IFERROR(STDEV(E21:E22),"")</f>
        <v/>
      </c>
      <c r="H21" s="110"/>
      <c r="I21" s="213" t="str">
        <f>IFERROR(AVERAGE(H21:H22),"")</f>
        <v/>
      </c>
      <c r="J21" s="213" t="str">
        <f>IFERROR(STDEV(H21:H22),"")</f>
        <v/>
      </c>
      <c r="K21" s="225" t="str">
        <f>IF(F21="NA","NA",F21-I21)</f>
        <v>NA</v>
      </c>
      <c r="L21" s="227" t="str">
        <f>IFERROR(((G21^2+J21^2)^0.5)/(3^0.5),"")</f>
        <v/>
      </c>
      <c r="M21" s="229"/>
      <c r="N21" s="231"/>
    </row>
    <row r="22" spans="1:14" ht="16.5" thickBot="1">
      <c r="A22" s="56"/>
      <c r="B22" s="235"/>
      <c r="C22" s="236"/>
      <c r="D22" s="191"/>
      <c r="E22" s="112"/>
      <c r="F22" s="192"/>
      <c r="G22" s="192"/>
      <c r="H22" s="112"/>
      <c r="I22" s="234"/>
      <c r="J22" s="234"/>
      <c r="K22" s="226"/>
      <c r="L22" s="228"/>
      <c r="M22" s="229"/>
      <c r="N22" s="231"/>
    </row>
    <row r="23" spans="1:14" ht="16.5" thickBot="1">
      <c r="A23" s="56"/>
      <c r="B23" s="61"/>
      <c r="C23" s="61"/>
      <c r="D23" s="61"/>
      <c r="E23" s="63"/>
      <c r="F23" s="62"/>
      <c r="G23" s="62"/>
      <c r="H23" s="63"/>
      <c r="I23" s="62"/>
      <c r="J23" s="62"/>
      <c r="K23" s="61"/>
      <c r="L23" s="61"/>
      <c r="M23" s="56"/>
      <c r="N23" s="53"/>
    </row>
    <row r="24" spans="1:14" ht="15.75">
      <c r="A24" s="56"/>
      <c r="B24" s="198" t="s">
        <v>22</v>
      </c>
      <c r="C24" s="200"/>
      <c r="D24" s="202"/>
      <c r="E24" s="118"/>
      <c r="F24" s="189" t="str">
        <f>IFERROR(AVERAGE(E24:E25),"")</f>
        <v/>
      </c>
      <c r="G24" s="189" t="str">
        <f>IFERROR(STDEV(E24:E25),"")</f>
        <v/>
      </c>
      <c r="H24" s="110"/>
      <c r="I24" s="213" t="str">
        <f>IFERROR(AVERAGE(H24:H25),"")</f>
        <v/>
      </c>
      <c r="J24" s="213" t="str">
        <f>IFERROR(STDEV(H24:H25),"")</f>
        <v/>
      </c>
      <c r="K24" s="61"/>
      <c r="L24" s="61"/>
      <c r="M24" s="59"/>
      <c r="N24" s="53"/>
    </row>
    <row r="25" spans="1:14" ht="16.5" thickBot="1">
      <c r="A25" s="56"/>
      <c r="B25" s="199"/>
      <c r="C25" s="201"/>
      <c r="D25" s="203"/>
      <c r="E25" s="113"/>
      <c r="F25" s="192"/>
      <c r="G25" s="192"/>
      <c r="H25" s="112"/>
      <c r="I25" s="234"/>
      <c r="J25" s="234"/>
      <c r="K25" s="61"/>
      <c r="L25" s="61"/>
      <c r="M25" s="59"/>
      <c r="N25" s="53"/>
    </row>
    <row r="26" spans="1:14" ht="15.75">
      <c r="A26" s="56"/>
      <c r="B26" s="198" t="s">
        <v>21</v>
      </c>
      <c r="C26" s="200"/>
      <c r="D26" s="202"/>
      <c r="E26" s="110"/>
      <c r="F26" s="189" t="str">
        <f>IFERROR(AVERAGE(E26:E27),"")</f>
        <v/>
      </c>
      <c r="G26" s="189" t="str">
        <f>IFERROR(STDEV(E26:E27),"")</f>
        <v/>
      </c>
      <c r="H26" s="110"/>
      <c r="I26" s="213" t="str">
        <f>IFERROR(AVERAGE(H26:H27),"")</f>
        <v/>
      </c>
      <c r="J26" s="213" t="str">
        <f>IFERROR(STDEV(H26:H27),"")</f>
        <v/>
      </c>
      <c r="K26" s="61"/>
      <c r="L26" s="61"/>
      <c r="M26" s="59"/>
      <c r="N26" s="53"/>
    </row>
    <row r="27" spans="1:14" ht="16.5" thickBot="1">
      <c r="A27" s="56"/>
      <c r="B27" s="199"/>
      <c r="C27" s="201"/>
      <c r="D27" s="203"/>
      <c r="E27" s="112"/>
      <c r="F27" s="192"/>
      <c r="G27" s="192"/>
      <c r="H27" s="112"/>
      <c r="I27" s="234"/>
      <c r="J27" s="234"/>
      <c r="K27" s="61"/>
      <c r="L27" s="60"/>
      <c r="M27" s="59"/>
      <c r="N27" s="53"/>
    </row>
    <row r="28" spans="1:14" ht="15.75">
      <c r="A28" s="5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6"/>
      <c r="N28" s="53"/>
    </row>
    <row r="29" spans="1:14" ht="16.5" thickBot="1">
      <c r="A29" s="5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6"/>
      <c r="N29" s="53"/>
    </row>
    <row r="30" spans="1:14" ht="16.5" thickBot="1">
      <c r="A30" s="56"/>
      <c r="B30" s="58"/>
      <c r="C30" s="106"/>
      <c r="D30" s="106"/>
      <c r="E30" s="106"/>
      <c r="F30" s="106"/>
      <c r="G30" s="252" t="s">
        <v>74</v>
      </c>
      <c r="H30" s="253"/>
      <c r="I30" s="254"/>
      <c r="J30" s="255" t="s">
        <v>73</v>
      </c>
      <c r="K30" s="256"/>
      <c r="L30" s="57"/>
      <c r="M30" s="56"/>
      <c r="N30" s="53"/>
    </row>
    <row r="31" spans="1:14" ht="15.75">
      <c r="A31" s="56"/>
      <c r="B31" s="58"/>
      <c r="C31" s="205" t="s">
        <v>72</v>
      </c>
      <c r="D31" s="206"/>
      <c r="E31" s="206"/>
      <c r="F31" s="207"/>
      <c r="G31" s="259" t="s">
        <v>71</v>
      </c>
      <c r="H31" s="260"/>
      <c r="I31" s="261"/>
      <c r="J31" s="237" t="str">
        <f>K17</f>
        <v>NA</v>
      </c>
      <c r="K31" s="238"/>
      <c r="L31" s="57"/>
      <c r="M31" s="56"/>
      <c r="N31" s="53"/>
    </row>
    <row r="32" spans="1:14" ht="15.75">
      <c r="A32" s="56"/>
      <c r="B32" s="58"/>
      <c r="C32" s="193" t="s">
        <v>70</v>
      </c>
      <c r="D32" s="194"/>
      <c r="E32" s="194"/>
      <c r="F32" s="195"/>
      <c r="G32" s="244" t="s">
        <v>68</v>
      </c>
      <c r="H32" s="245"/>
      <c r="I32" s="246"/>
      <c r="J32" s="257" t="e">
        <f>SLOPE(F15:F22,D15:D22)</f>
        <v>#DIV/0!</v>
      </c>
      <c r="K32" s="258"/>
      <c r="L32" s="57"/>
      <c r="M32" s="56"/>
      <c r="N32" s="53"/>
    </row>
    <row r="33" spans="1:14" ht="15.75">
      <c r="A33" s="56"/>
      <c r="B33" s="58"/>
      <c r="C33" s="193" t="s">
        <v>69</v>
      </c>
      <c r="D33" s="194"/>
      <c r="E33" s="194"/>
      <c r="F33" s="195"/>
      <c r="G33" s="244" t="s">
        <v>68</v>
      </c>
      <c r="H33" s="245"/>
      <c r="I33" s="246"/>
      <c r="J33" s="250" t="e">
        <f>SLOPE(I15:I22,D15:D22)</f>
        <v>#DIV/0!</v>
      </c>
      <c r="K33" s="251"/>
      <c r="L33" s="57"/>
      <c r="M33" s="56"/>
      <c r="N33" s="53"/>
    </row>
    <row r="34" spans="1:14" ht="17.25">
      <c r="A34" s="56"/>
      <c r="B34" s="58"/>
      <c r="C34" s="204" t="s">
        <v>67</v>
      </c>
      <c r="D34" s="194"/>
      <c r="E34" s="194"/>
      <c r="F34" s="195"/>
      <c r="G34" s="244" t="s">
        <v>65</v>
      </c>
      <c r="H34" s="245"/>
      <c r="I34" s="246"/>
      <c r="J34" s="242" t="e">
        <f>RSQ($F$15:$F$22,$D$15:$D$22)</f>
        <v>#DIV/0!</v>
      </c>
      <c r="K34" s="243"/>
      <c r="L34" s="57"/>
      <c r="M34" s="56"/>
      <c r="N34" s="53"/>
    </row>
    <row r="35" spans="1:14" ht="17.25">
      <c r="A35" s="56"/>
      <c r="B35" s="58"/>
      <c r="C35" s="193" t="s">
        <v>66</v>
      </c>
      <c r="D35" s="194"/>
      <c r="E35" s="194"/>
      <c r="F35" s="195"/>
      <c r="G35" s="244" t="s">
        <v>65</v>
      </c>
      <c r="H35" s="245"/>
      <c r="I35" s="246"/>
      <c r="J35" s="242" t="e">
        <f>RSQ($I$15:$I$22,$D$15:$D$22)</f>
        <v>#DIV/0!</v>
      </c>
      <c r="K35" s="243"/>
      <c r="L35" s="57"/>
      <c r="M35" s="56"/>
      <c r="N35" s="53"/>
    </row>
    <row r="36" spans="1:14" ht="15.75">
      <c r="A36" s="56"/>
      <c r="B36" s="58"/>
      <c r="C36" s="204" t="s">
        <v>22</v>
      </c>
      <c r="D36" s="194"/>
      <c r="E36" s="194"/>
      <c r="F36" s="195"/>
      <c r="G36" s="244" t="s">
        <v>64</v>
      </c>
      <c r="H36" s="245"/>
      <c r="I36" s="246"/>
      <c r="J36" s="257" t="str">
        <f>IFERROR(IF(E24&lt;39,"Hors Spécifications",IF(E25&lt;39,"Hors Spécifications",IF(H24&lt;39,"Hors Spécifications",IF(H25&lt;39,"Hors Spécifications",AVERAGE(F24,I24))))),"Undetermined")</f>
        <v>Hors Spécifications</v>
      </c>
      <c r="K36" s="258"/>
      <c r="L36" s="57"/>
      <c r="M36" s="56"/>
      <c r="N36" s="53"/>
    </row>
    <row r="37" spans="1:14" ht="16.5" thickBot="1">
      <c r="A37" s="56"/>
      <c r="B37" s="58"/>
      <c r="C37" s="208" t="s">
        <v>21</v>
      </c>
      <c r="D37" s="209"/>
      <c r="E37" s="209"/>
      <c r="F37" s="210"/>
      <c r="G37" s="247" t="s">
        <v>64</v>
      </c>
      <c r="H37" s="248"/>
      <c r="I37" s="249"/>
      <c r="J37" s="296" t="str">
        <f>IFERROR(IF(E26&lt;39,"Hors Spécifications",IF(E27&lt;39,"Hors Spécifications",IF(H26&lt;39,"Hors Spécifications",IF(H27&lt;39,"Hors Spécifications",AVERAGE(F26,I26))))),"Undetermined")</f>
        <v>Hors Spécifications</v>
      </c>
      <c r="K37" s="297"/>
      <c r="L37" s="57"/>
      <c r="M37" s="56"/>
      <c r="N37" s="53"/>
    </row>
    <row r="38" spans="1:14" ht="15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5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5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5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5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ht="15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4" ht="15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5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5.75">
      <c r="A59" s="53"/>
      <c r="B59" s="125" t="s">
        <v>10</v>
      </c>
      <c r="C59" s="125"/>
      <c r="D59" s="13" t="s">
        <v>9</v>
      </c>
      <c r="E59" s="144" t="s">
        <v>8</v>
      </c>
      <c r="F59" s="144"/>
      <c r="G59" s="53"/>
      <c r="H59" s="53"/>
      <c r="I59" s="53"/>
      <c r="J59" s="53"/>
      <c r="K59" s="53"/>
      <c r="L59" s="53"/>
      <c r="M59" s="53"/>
      <c r="N59" s="53"/>
    </row>
    <row r="60" spans="1:14" ht="45.75" customHeight="1">
      <c r="A60" s="53"/>
      <c r="B60" s="142"/>
      <c r="C60" s="142"/>
      <c r="D60" s="12"/>
      <c r="E60" s="142"/>
      <c r="F60" s="142"/>
      <c r="G60" s="53"/>
      <c r="H60" s="53"/>
      <c r="I60" s="53"/>
      <c r="J60" s="53"/>
      <c r="K60" s="53"/>
      <c r="L60" s="53"/>
      <c r="M60" s="53"/>
      <c r="N60" s="53"/>
    </row>
    <row r="61" spans="1:14" ht="15.75">
      <c r="A61" s="55"/>
      <c r="B61" s="2"/>
      <c r="C61" s="2"/>
      <c r="D61" s="54"/>
      <c r="E61" s="2"/>
      <c r="F61" s="2"/>
      <c r="G61" s="53"/>
      <c r="H61" s="53"/>
      <c r="I61" s="53"/>
      <c r="J61" s="53"/>
      <c r="K61" s="53"/>
      <c r="L61" s="53"/>
      <c r="M61" s="53"/>
      <c r="N61" s="53"/>
    </row>
    <row r="62" spans="1:14">
      <c r="A62" s="179" t="s">
        <v>7</v>
      </c>
      <c r="B62" s="179"/>
      <c r="C62" s="179"/>
      <c r="D62" s="179"/>
      <c r="E62" s="179"/>
      <c r="F62" s="179"/>
      <c r="G62" s="179"/>
      <c r="K62" s="10"/>
    </row>
    <row r="63" spans="1:14" ht="15.75">
      <c r="A63" s="179"/>
      <c r="B63" s="179"/>
      <c r="C63" s="179"/>
      <c r="D63" s="179"/>
      <c r="E63" s="179"/>
      <c r="F63" s="179"/>
      <c r="G63" s="179"/>
      <c r="H63" s="9"/>
      <c r="M63" s="8" t="s">
        <v>6</v>
      </c>
      <c r="N63" s="53"/>
    </row>
    <row r="64" spans="1:14" ht="15.75">
      <c r="A64" s="179"/>
      <c r="B64" s="179"/>
      <c r="C64" s="179"/>
      <c r="D64" s="179"/>
      <c r="E64" s="179"/>
      <c r="F64" s="179"/>
      <c r="G64" s="179"/>
      <c r="H64" s="9"/>
      <c r="M64" s="8" t="s">
        <v>5</v>
      </c>
      <c r="N64" s="53"/>
    </row>
    <row r="65" spans="1:14" ht="15.75">
      <c r="A65" s="179"/>
      <c r="B65" s="179"/>
      <c r="C65" s="179"/>
      <c r="D65" s="179"/>
      <c r="E65" s="179"/>
      <c r="F65" s="179"/>
      <c r="G65" s="179"/>
      <c r="H65" s="9"/>
      <c r="M65" s="8" t="s">
        <v>4</v>
      </c>
      <c r="N65" s="53"/>
    </row>
    <row r="66" spans="1:14" ht="15.75">
      <c r="M66" s="8" t="s">
        <v>3</v>
      </c>
      <c r="N66" s="53"/>
    </row>
    <row r="67" spans="1:14" ht="15.75">
      <c r="A67" s="4" t="s">
        <v>2</v>
      </c>
      <c r="F67" s="2"/>
      <c r="J67" s="180" t="s">
        <v>63</v>
      </c>
      <c r="K67" s="180"/>
      <c r="L67" s="180"/>
      <c r="M67" s="180"/>
      <c r="N67" s="53"/>
    </row>
    <row r="68" spans="1:14" ht="15.75">
      <c r="A68" s="7"/>
      <c r="F68" s="2"/>
      <c r="K68" s="6"/>
      <c r="M68" s="5"/>
      <c r="N68" s="53"/>
    </row>
    <row r="69" spans="1:14">
      <c r="A69" s="4" t="s">
        <v>108</v>
      </c>
      <c r="F69" s="2"/>
      <c r="L69" s="181" t="s">
        <v>0</v>
      </c>
      <c r="M69" s="181"/>
    </row>
    <row r="70" spans="1:14" ht="15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5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5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1:14" ht="15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</sheetData>
  <sheetProtection algorithmName="SHA-512" hashValue="K71TsD0/lbUhIDPylJQh/SzXqN3M/F71ju+1KXebNfRszlpQb+xvAP2Ozt1PgpTAq9UurQZus5AD2ucSMgVfWQ==" saltValue="ukGEinefHKjIIc7H8LXdWg==" spinCount="100000" sheet="1" objects="1" scenarios="1"/>
  <mergeCells count="94">
    <mergeCell ref="G34:I34"/>
    <mergeCell ref="G36:I36"/>
    <mergeCell ref="G37:I37"/>
    <mergeCell ref="J19:J20"/>
    <mergeCell ref="J24:J25"/>
    <mergeCell ref="I26:I27"/>
    <mergeCell ref="J26:J27"/>
    <mergeCell ref="J21:J22"/>
    <mergeCell ref="J33:K33"/>
    <mergeCell ref="J34:K34"/>
    <mergeCell ref="G33:I33"/>
    <mergeCell ref="G30:I30"/>
    <mergeCell ref="J30:K30"/>
    <mergeCell ref="G32:I32"/>
    <mergeCell ref="J32:K32"/>
    <mergeCell ref="G31:I31"/>
    <mergeCell ref="J31:K31"/>
    <mergeCell ref="A62:G65"/>
    <mergeCell ref="B12:L12"/>
    <mergeCell ref="G24:G25"/>
    <mergeCell ref="F26:F27"/>
    <mergeCell ref="G26:G27"/>
    <mergeCell ref="J35:K35"/>
    <mergeCell ref="J36:K36"/>
    <mergeCell ref="C35:F35"/>
    <mergeCell ref="G35:I35"/>
    <mergeCell ref="J37:K37"/>
    <mergeCell ref="I21:I22"/>
    <mergeCell ref="B19:B20"/>
    <mergeCell ref="C19:C20"/>
    <mergeCell ref="G19:G20"/>
    <mergeCell ref="I19:I20"/>
    <mergeCell ref="I24:I25"/>
    <mergeCell ref="B21:B22"/>
    <mergeCell ref="C21:C22"/>
    <mergeCell ref="D21:D22"/>
    <mergeCell ref="F21:F22"/>
    <mergeCell ref="G21:G22"/>
    <mergeCell ref="K19:K20"/>
    <mergeCell ref="L19:L20"/>
    <mergeCell ref="M21:M22"/>
    <mergeCell ref="L15:L16"/>
    <mergeCell ref="N21:N22"/>
    <mergeCell ref="N19:N20"/>
    <mergeCell ref="K17:K18"/>
    <mergeCell ref="L17:L18"/>
    <mergeCell ref="M17:M18"/>
    <mergeCell ref="N17:N18"/>
    <mergeCell ref="N15:N16"/>
    <mergeCell ref="K15:K16"/>
    <mergeCell ref="M15:M16"/>
    <mergeCell ref="K21:K22"/>
    <mergeCell ref="L21:L22"/>
    <mergeCell ref="M19:M20"/>
    <mergeCell ref="J15:J16"/>
    <mergeCell ref="I17:I18"/>
    <mergeCell ref="J17:J18"/>
    <mergeCell ref="I15:I16"/>
    <mergeCell ref="M2:N2"/>
    <mergeCell ref="A9:M10"/>
    <mergeCell ref="B15:B16"/>
    <mergeCell ref="B17:B18"/>
    <mergeCell ref="C17:C18"/>
    <mergeCell ref="B60:C60"/>
    <mergeCell ref="E60:F60"/>
    <mergeCell ref="B24:B25"/>
    <mergeCell ref="C24:C25"/>
    <mergeCell ref="D24:D25"/>
    <mergeCell ref="B26:B27"/>
    <mergeCell ref="C26:C27"/>
    <mergeCell ref="D26:D27"/>
    <mergeCell ref="C34:F34"/>
    <mergeCell ref="C33:F33"/>
    <mergeCell ref="C31:F31"/>
    <mergeCell ref="B59:C59"/>
    <mergeCell ref="E59:F59"/>
    <mergeCell ref="C36:F36"/>
    <mergeCell ref="C37:F37"/>
    <mergeCell ref="J67:M67"/>
    <mergeCell ref="L69:M69"/>
    <mergeCell ref="A4:E4"/>
    <mergeCell ref="M4:N4"/>
    <mergeCell ref="M3:N3"/>
    <mergeCell ref="D17:D18"/>
    <mergeCell ref="F17:F18"/>
    <mergeCell ref="D19:D20"/>
    <mergeCell ref="F19:F20"/>
    <mergeCell ref="C32:F32"/>
    <mergeCell ref="G17:G18"/>
    <mergeCell ref="C15:C16"/>
    <mergeCell ref="D15:D16"/>
    <mergeCell ref="F15:F16"/>
    <mergeCell ref="F24:F25"/>
    <mergeCell ref="G15:G16"/>
  </mergeCells>
  <conditionalFormatting sqref="J32:K32">
    <cfRule type="cellIs" dxfId="47" priority="54" operator="notBetween">
      <formula>-2.92</formula>
      <formula>-3.92</formula>
    </cfRule>
    <cfRule type="cellIs" dxfId="46" priority="59" operator="between">
      <formula>-2.92</formula>
      <formula>-3.92</formula>
    </cfRule>
  </conditionalFormatting>
  <conditionalFormatting sqref="J33:K33">
    <cfRule type="cellIs" dxfId="45" priority="53" operator="notBetween">
      <formula>-2.92</formula>
      <formula>-3.92</formula>
    </cfRule>
    <cfRule type="cellIs" dxfId="44" priority="58" operator="between">
      <formula>-2.92</formula>
      <formula>-3.92</formula>
    </cfRule>
  </conditionalFormatting>
  <conditionalFormatting sqref="J31:K31">
    <cfRule type="containsText" dxfId="43" priority="32" operator="containsText" text="NA">
      <formula>NOT(ISERROR(SEARCH("NA",J31)))</formula>
    </cfRule>
    <cfRule type="cellIs" dxfId="42" priority="55" operator="notBetween">
      <formula>2.3</formula>
      <formula>3.3</formula>
    </cfRule>
    <cfRule type="cellIs" dxfId="41" priority="56" operator="between">
      <formula>2.3</formula>
      <formula>3.3</formula>
    </cfRule>
  </conditionalFormatting>
  <conditionalFormatting sqref="J34:K34">
    <cfRule type="cellIs" dxfId="40" priority="51" operator="notBetween">
      <formula>0.95</formula>
      <formula>1</formula>
    </cfRule>
    <cfRule type="cellIs" dxfId="39" priority="52" operator="between">
      <formula>0.95</formula>
      <formula>1</formula>
    </cfRule>
  </conditionalFormatting>
  <conditionalFormatting sqref="J35:K35">
    <cfRule type="cellIs" dxfId="38" priority="49" operator="notBetween">
      <formula>0.95</formula>
      <formula>1</formula>
    </cfRule>
    <cfRule type="cellIs" dxfId="37" priority="50" operator="between">
      <formula>0.95</formula>
      <formula>1</formula>
    </cfRule>
  </conditionalFormatting>
  <conditionalFormatting sqref="E24:E27 H24:H27">
    <cfRule type="containsBlanks" dxfId="36" priority="38">
      <formula>LEN(TRIM(E24))=0</formula>
    </cfRule>
    <cfRule type="cellIs" dxfId="35" priority="39" operator="lessThan">
      <formula>39</formula>
    </cfRule>
  </conditionalFormatting>
  <conditionalFormatting sqref="F15:F16">
    <cfRule type="containsText" dxfId="34" priority="36" operator="containsText" text="NA">
      <formula>NOT(ISERROR(SEARCH("NA",F15)))</formula>
    </cfRule>
  </conditionalFormatting>
  <conditionalFormatting sqref="K15:K16">
    <cfRule type="containsText" dxfId="33" priority="35" operator="containsText" text="NA">
      <formula>NOT(ISERROR(SEARCH("NA",K15)))</formula>
    </cfRule>
  </conditionalFormatting>
  <conditionalFormatting sqref="F17:F22">
    <cfRule type="containsText" dxfId="32" priority="34" operator="containsText" text="NA">
      <formula>NOT(ISERROR(SEARCH("NA",F17)))</formula>
    </cfRule>
  </conditionalFormatting>
  <conditionalFormatting sqref="K17:K22">
    <cfRule type="containsText" dxfId="31" priority="33" operator="containsText" text="NA">
      <formula>NOT(ISERROR(SEARCH("NA",K17)))</formula>
    </cfRule>
  </conditionalFormatting>
  <conditionalFormatting sqref="J32:K35">
    <cfRule type="containsErrors" dxfId="30" priority="31">
      <formula>ISERROR(J32)</formula>
    </cfRule>
  </conditionalFormatting>
  <conditionalFormatting sqref="J36:K37">
    <cfRule type="cellIs" dxfId="29" priority="19" operator="lessThan">
      <formula>39</formula>
    </cfRule>
    <cfRule type="cellIs" dxfId="28" priority="20" operator="greaterThanOrEqual">
      <formula>39</formula>
    </cfRule>
    <cfRule type="containsErrors" dxfId="27" priority="21">
      <formula>ISERROR(J36)</formula>
    </cfRule>
  </conditionalFormatting>
  <conditionalFormatting sqref="J36:K36">
    <cfRule type="expression" dxfId="26" priority="10">
      <formula>AND(($E$24=""),($E$25=""),($H$24=""),($H$25=""))</formula>
    </cfRule>
    <cfRule type="expression" dxfId="25" priority="13">
      <formula>$H$24&lt;39</formula>
    </cfRule>
    <cfRule type="expression" dxfId="24" priority="14">
      <formula>$H$25&lt;39</formula>
    </cfRule>
    <cfRule type="expression" dxfId="23" priority="17">
      <formula>$E$25&lt;39</formula>
    </cfRule>
    <cfRule type="expression" dxfId="22" priority="18">
      <formula>$E$24&lt;39</formula>
    </cfRule>
  </conditionalFormatting>
  <conditionalFormatting sqref="J37:K37">
    <cfRule type="expression" dxfId="21" priority="11">
      <formula>$H$27&lt;39</formula>
    </cfRule>
    <cfRule type="expression" dxfId="20" priority="12">
      <formula>$H$26&lt;39</formula>
    </cfRule>
    <cfRule type="expression" dxfId="19" priority="15">
      <formula>$E$27&lt;39</formula>
    </cfRule>
    <cfRule type="expression" dxfId="18" priority="16">
      <formula>$E$26&lt;39</formula>
    </cfRule>
  </conditionalFormatting>
  <conditionalFormatting sqref="J37:K37">
    <cfRule type="expression" dxfId="17" priority="6">
      <formula>$H$24&lt;39</formula>
    </cfRule>
    <cfRule type="expression" dxfId="16" priority="7">
      <formula>$H$25&lt;39</formula>
    </cfRule>
    <cfRule type="expression" dxfId="15" priority="8">
      <formula>$E$25&lt;39</formula>
    </cfRule>
    <cfRule type="expression" dxfId="14" priority="9">
      <formula>$E$24&lt;39</formula>
    </cfRule>
  </conditionalFormatting>
  <conditionalFormatting sqref="J37:K37">
    <cfRule type="expression" dxfId="13" priority="1">
      <formula>AND(($E$26=""),($E$27=""),($H$26=""),($H$27=""))</formula>
    </cfRule>
    <cfRule type="expression" dxfId="12" priority="2">
      <formula>$H$24&lt;39</formula>
    </cfRule>
    <cfRule type="expression" dxfId="11" priority="3">
      <formula>$H$25&lt;39</formula>
    </cfRule>
    <cfRule type="expression" dxfId="10" priority="4">
      <formula>$E$25&lt;39</formula>
    </cfRule>
    <cfRule type="expression" dxfId="9" priority="5">
      <formula>$E$24&lt;39</formula>
    </cfRule>
  </conditionalFormatting>
  <hyperlinks>
    <hyperlink ref="J67" r:id="rId1"/>
    <hyperlink ref="L6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I8" sqref="I8"/>
    </sheetView>
  </sheetViews>
  <sheetFormatPr baseColWidth="10" defaultRowHeight="15"/>
  <cols>
    <col min="1" max="1" width="26" customWidth="1"/>
    <col min="11" max="11" width="12.42578125" customWidth="1"/>
  </cols>
  <sheetData>
    <row r="1" spans="1:12" ht="15.75" thickBot="1">
      <c r="A1" s="72"/>
      <c r="B1" s="72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>
      <c r="A2" s="52" t="s">
        <v>6</v>
      </c>
      <c r="B2" s="51"/>
      <c r="C2" s="51"/>
      <c r="D2" s="97"/>
      <c r="E2" s="48"/>
      <c r="F2" s="48"/>
      <c r="G2" s="48"/>
      <c r="H2" s="119"/>
      <c r="I2" s="47" t="s">
        <v>62</v>
      </c>
      <c r="J2" s="46"/>
      <c r="K2" s="46" t="s">
        <v>61</v>
      </c>
      <c r="L2" s="41"/>
    </row>
    <row r="3" spans="1:12">
      <c r="A3" s="44" t="s">
        <v>60</v>
      </c>
      <c r="B3" s="44"/>
      <c r="C3" s="44"/>
      <c r="D3" s="96"/>
      <c r="E3" s="42"/>
      <c r="F3" s="42"/>
      <c r="G3" s="42"/>
      <c r="H3" s="120"/>
      <c r="I3" s="41" t="s">
        <v>59</v>
      </c>
      <c r="J3" s="40"/>
      <c r="K3" s="39">
        <v>2</v>
      </c>
      <c r="L3" s="41"/>
    </row>
    <row r="4" spans="1:12" ht="15.75" thickBot="1">
      <c r="A4" s="95" t="s">
        <v>58</v>
      </c>
      <c r="B4" s="95"/>
      <c r="C4" s="94"/>
      <c r="D4" s="94"/>
      <c r="E4" s="37"/>
      <c r="F4" s="37"/>
      <c r="G4" s="37"/>
      <c r="H4" s="121"/>
      <c r="I4" s="36"/>
      <c r="J4" s="35"/>
      <c r="K4" s="34"/>
      <c r="L4" s="41"/>
    </row>
    <row r="5" spans="1:12">
      <c r="A5" s="79"/>
      <c r="B5" s="79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>
      <c r="A6" s="79"/>
      <c r="B6" s="79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5.75">
      <c r="A7" s="71" t="s">
        <v>87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.75">
      <c r="A8" s="56" t="s">
        <v>102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>
      <c r="A9" s="79"/>
      <c r="B9" s="79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>
      <c r="A10" s="93" t="s">
        <v>101</v>
      </c>
      <c r="B10" s="92"/>
      <c r="C10" s="91">
        <v>1.43</v>
      </c>
      <c r="D10" s="78"/>
      <c r="E10" s="78"/>
      <c r="F10" s="78"/>
      <c r="G10" s="78"/>
      <c r="H10" s="78"/>
      <c r="I10" s="78"/>
      <c r="J10" s="78"/>
      <c r="K10" s="78"/>
      <c r="L10" s="78"/>
    </row>
    <row r="11" spans="1:12" ht="15.75" thickBot="1">
      <c r="A11" s="90"/>
      <c r="B11" s="79"/>
      <c r="C11" s="89"/>
      <c r="D11" s="78"/>
      <c r="E11" s="78"/>
      <c r="F11" s="78"/>
      <c r="G11" s="78"/>
      <c r="H11" s="78"/>
      <c r="I11" s="78"/>
      <c r="J11" s="78"/>
      <c r="K11" s="78"/>
      <c r="L11" s="78"/>
    </row>
    <row r="12" spans="1:12" ht="15.75" thickBot="1">
      <c r="A12" s="290" t="s">
        <v>46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2"/>
      <c r="L12" s="78"/>
    </row>
    <row r="13" spans="1:12" ht="27" thickBot="1">
      <c r="A13" s="87"/>
      <c r="B13" s="87"/>
      <c r="C13" s="87"/>
      <c r="D13" s="87"/>
      <c r="E13" s="88"/>
      <c r="F13" s="88"/>
      <c r="G13" s="88"/>
      <c r="H13" s="87"/>
      <c r="I13" s="87"/>
      <c r="J13" s="87"/>
      <c r="K13" s="87"/>
      <c r="L13" s="88"/>
    </row>
    <row r="14" spans="1:12" ht="32.25" thickBot="1">
      <c r="A14" s="86" t="s">
        <v>100</v>
      </c>
      <c r="B14" s="85" t="s">
        <v>99</v>
      </c>
      <c r="C14" s="84" t="s">
        <v>98</v>
      </c>
      <c r="D14" s="82" t="s">
        <v>77</v>
      </c>
      <c r="E14" s="84" t="s">
        <v>79</v>
      </c>
      <c r="F14" s="84" t="s">
        <v>97</v>
      </c>
      <c r="G14" s="82" t="s">
        <v>77</v>
      </c>
      <c r="H14" s="83" t="s">
        <v>96</v>
      </c>
      <c r="I14" s="83" t="s">
        <v>95</v>
      </c>
      <c r="J14" s="82" t="s">
        <v>94</v>
      </c>
      <c r="K14" s="81" t="s">
        <v>93</v>
      </c>
      <c r="L14" s="79"/>
    </row>
    <row r="15" spans="1:12" ht="15.75">
      <c r="A15" s="280" t="str">
        <f>IF(Data!E38="","WookieeStephaneRoyLucasRamon",Data!E38)</f>
        <v>WookieeStephaneRoyLucasRamon</v>
      </c>
      <c r="B15" s="114"/>
      <c r="C15" s="282" t="str">
        <f>IFERROR(AVERAGE(B15:B16),"")</f>
        <v/>
      </c>
      <c r="D15" s="282" t="str">
        <f>IFERROR(STDEV(B15:B16),"")</f>
        <v/>
      </c>
      <c r="E15" s="114"/>
      <c r="F15" s="282" t="str">
        <f>IFERROR(AVERAGE(E15:E16),"")</f>
        <v/>
      </c>
      <c r="G15" s="282" t="str">
        <f>IFERROR(STDEV(E15:E16),"")</f>
        <v/>
      </c>
      <c r="H15" s="284" t="str">
        <f>IFERROR(C15-F15,"")</f>
        <v/>
      </c>
      <c r="I15" s="288" t="str">
        <f>IFERROR((H15-'Standard Results'!$K$17)-$C$10,"")</f>
        <v/>
      </c>
      <c r="J15" s="284" t="str">
        <f>IFERROR(2^(-I15),"")</f>
        <v/>
      </c>
      <c r="K15" s="286" t="str">
        <f>IF(J15="","",IF(J15&lt;1.36,"LOW",IF(J15&gt;=1.36,"HIGH")))</f>
        <v/>
      </c>
      <c r="L15" s="79"/>
    </row>
    <row r="16" spans="1:12" ht="16.5" thickBot="1">
      <c r="A16" s="281"/>
      <c r="B16" s="115"/>
      <c r="C16" s="283"/>
      <c r="D16" s="283"/>
      <c r="E16" s="115"/>
      <c r="F16" s="283"/>
      <c r="G16" s="283"/>
      <c r="H16" s="285"/>
      <c r="I16" s="289"/>
      <c r="J16" s="285"/>
      <c r="K16" s="287" t="str">
        <f>IF(J16&lt;1.36,"FAIBLE",IF(J16&gt;1.36,"FORT"))</f>
        <v>FAIBLE</v>
      </c>
      <c r="L16" s="79"/>
    </row>
    <row r="17" spans="1:12" ht="15.75">
      <c r="A17" s="280" t="str">
        <f>IF(Data!E39="","WookieeStephaneRoyLucasRamon",Data!E39)</f>
        <v>WookieeStephaneRoyLucasRamon</v>
      </c>
      <c r="B17" s="114"/>
      <c r="C17" s="282" t="str">
        <f>IFERROR(AVERAGE(B17:B18),"")</f>
        <v/>
      </c>
      <c r="D17" s="282" t="str">
        <f>IFERROR(STDEV(B17:B18),"")</f>
        <v/>
      </c>
      <c r="E17" s="114"/>
      <c r="F17" s="282" t="str">
        <f>IFERROR(AVERAGE(E17:E18),"")</f>
        <v/>
      </c>
      <c r="G17" s="282" t="str">
        <f>IFERROR(STDEV(E17:E18),"")</f>
        <v/>
      </c>
      <c r="H17" s="284" t="str">
        <f>IFERROR(C17-F17,"")</f>
        <v/>
      </c>
      <c r="I17" s="288" t="str">
        <f>IFERROR((H17-'Standard Results'!$K$17)-$C$10,"")</f>
        <v/>
      </c>
      <c r="J17" s="284" t="str">
        <f>IFERROR(2^(-I17),"")</f>
        <v/>
      </c>
      <c r="K17" s="286" t="str">
        <f>IF(J17="","",IF(J17&lt;1.36,"LOW",IF(J17&gt;=1.36,"HIGH")))</f>
        <v/>
      </c>
      <c r="L17" s="79"/>
    </row>
    <row r="18" spans="1:12" ht="16.5" thickBot="1">
      <c r="A18" s="281"/>
      <c r="B18" s="115"/>
      <c r="C18" s="283"/>
      <c r="D18" s="283"/>
      <c r="E18" s="115"/>
      <c r="F18" s="283"/>
      <c r="G18" s="283"/>
      <c r="H18" s="285"/>
      <c r="I18" s="289"/>
      <c r="J18" s="285"/>
      <c r="K18" s="287" t="str">
        <f>IF(J18&lt;1.36,"FAIBLE",IF(J18&gt;1.36,"FORT"))</f>
        <v>FAIBLE</v>
      </c>
      <c r="L18" s="79"/>
    </row>
    <row r="19" spans="1:12" ht="15.75">
      <c r="A19" s="280" t="str">
        <f>IF(Data!E40="","WookieeStephaneRoyLucasRamon",Data!E40)</f>
        <v>WookieeStephaneRoyLucasRamon</v>
      </c>
      <c r="B19" s="114"/>
      <c r="C19" s="282" t="str">
        <f>IFERROR(AVERAGE(B19:B20),"")</f>
        <v/>
      </c>
      <c r="D19" s="282" t="str">
        <f>IFERROR(STDEV(B19:B20),"")</f>
        <v/>
      </c>
      <c r="E19" s="114"/>
      <c r="F19" s="282" t="str">
        <f>IFERROR(AVERAGE(E19:E20),"")</f>
        <v/>
      </c>
      <c r="G19" s="282" t="str">
        <f>IFERROR(STDEV(E19:E20),"")</f>
        <v/>
      </c>
      <c r="H19" s="284" t="str">
        <f>IFERROR(C19-F19,"")</f>
        <v/>
      </c>
      <c r="I19" s="288" t="str">
        <f>IFERROR((H19-'Standard Results'!$K$17)-$C$10,"")</f>
        <v/>
      </c>
      <c r="J19" s="284" t="str">
        <f>IFERROR(2^(-I19),"")</f>
        <v/>
      </c>
      <c r="K19" s="286" t="str">
        <f>IF(J19="","",IF(J19&lt;1.36,"LOW",IF(J19&gt;=1.36,"HIGH")))</f>
        <v/>
      </c>
      <c r="L19" s="79"/>
    </row>
    <row r="20" spans="1:12" ht="16.5" thickBot="1">
      <c r="A20" s="281"/>
      <c r="B20" s="115"/>
      <c r="C20" s="283"/>
      <c r="D20" s="283"/>
      <c r="E20" s="115"/>
      <c r="F20" s="283"/>
      <c r="G20" s="283"/>
      <c r="H20" s="285"/>
      <c r="I20" s="289"/>
      <c r="J20" s="285"/>
      <c r="K20" s="287" t="str">
        <f>IF(J20&lt;1.36,"FAIBLE",IF(J20&gt;1.36,"FORT"))</f>
        <v>FAIBLE</v>
      </c>
      <c r="L20" s="79"/>
    </row>
    <row r="21" spans="1:12" ht="15.75">
      <c r="A21" s="280" t="str">
        <f>IF(Data!E41="","WookieeStephaneRoyLucasRamon",Data!E41)</f>
        <v>WookieeStephaneRoyLucasRamon</v>
      </c>
      <c r="B21" s="114"/>
      <c r="C21" s="282" t="str">
        <f>IFERROR(AVERAGE(B21:B22),"")</f>
        <v/>
      </c>
      <c r="D21" s="282" t="str">
        <f>IFERROR(STDEV(B21:B22),"")</f>
        <v/>
      </c>
      <c r="E21" s="114"/>
      <c r="F21" s="282" t="str">
        <f>IFERROR(AVERAGE(E21:E22),"")</f>
        <v/>
      </c>
      <c r="G21" s="282" t="str">
        <f>IFERROR(STDEV(E21:E22),"")</f>
        <v/>
      </c>
      <c r="H21" s="284" t="str">
        <f>IFERROR(C21-F21,"")</f>
        <v/>
      </c>
      <c r="I21" s="288" t="str">
        <f>IFERROR((H21-'Standard Results'!$K$17)-$C$10,"")</f>
        <v/>
      </c>
      <c r="J21" s="284" t="str">
        <f>IFERROR(2^(-I21),"")</f>
        <v/>
      </c>
      <c r="K21" s="286" t="str">
        <f>IF(J21="","",IF(J21&lt;1.36,"LOW",IF(J21&gt;=1.36,"HIGH")))</f>
        <v/>
      </c>
      <c r="L21" s="79"/>
    </row>
    <row r="22" spans="1:12" ht="16.5" thickBot="1">
      <c r="A22" s="281"/>
      <c r="B22" s="115"/>
      <c r="C22" s="283"/>
      <c r="D22" s="283"/>
      <c r="E22" s="115"/>
      <c r="F22" s="283"/>
      <c r="G22" s="283"/>
      <c r="H22" s="285"/>
      <c r="I22" s="289"/>
      <c r="J22" s="285"/>
      <c r="K22" s="287" t="str">
        <f>IF(J22&lt;1.36,"FAIBLE",IF(J22&gt;1.36,"FORT"))</f>
        <v>FAIBLE</v>
      </c>
      <c r="L22" s="79"/>
    </row>
    <row r="23" spans="1:12" ht="15.75">
      <c r="A23" s="280" t="str">
        <f>IF(Data!E42="","WookieeStephaneRoyLucasRamon",Data!E42)</f>
        <v>WookieeStephaneRoyLucasRamon</v>
      </c>
      <c r="B23" s="114"/>
      <c r="C23" s="282" t="str">
        <f>IFERROR(AVERAGE(B23:B24),"")</f>
        <v/>
      </c>
      <c r="D23" s="282" t="str">
        <f>IFERROR(STDEV(B23:B24),"")</f>
        <v/>
      </c>
      <c r="E23" s="114"/>
      <c r="F23" s="282" t="str">
        <f>IFERROR(AVERAGE(E23:E24),"")</f>
        <v/>
      </c>
      <c r="G23" s="282" t="str">
        <f>IFERROR(STDEV(E23:E24),"")</f>
        <v/>
      </c>
      <c r="H23" s="284" t="str">
        <f>IFERROR(C23-F23,"")</f>
        <v/>
      </c>
      <c r="I23" s="288" t="str">
        <f>IFERROR((H23-'Standard Results'!$K$17)-$C$10,"")</f>
        <v/>
      </c>
      <c r="J23" s="284" t="str">
        <f>IFERROR(2^(-I23),"")</f>
        <v/>
      </c>
      <c r="K23" s="286" t="str">
        <f>IF(J23="","",IF(J23&lt;1.36,"LOW",IF(J23&gt;=1.36,"HIGH")))</f>
        <v/>
      </c>
      <c r="L23" s="79"/>
    </row>
    <row r="24" spans="1:12" ht="16.5" thickBot="1">
      <c r="A24" s="281"/>
      <c r="B24" s="115"/>
      <c r="C24" s="283"/>
      <c r="D24" s="283"/>
      <c r="E24" s="115"/>
      <c r="F24" s="283"/>
      <c r="G24" s="283"/>
      <c r="H24" s="285"/>
      <c r="I24" s="289"/>
      <c r="J24" s="285"/>
      <c r="K24" s="287" t="str">
        <f>IF(J24&lt;1.36,"FAIBLE",IF(J24&gt;1.36,"FORT"))</f>
        <v>FAIBLE</v>
      </c>
      <c r="L24" s="79"/>
    </row>
    <row r="25" spans="1:12" ht="15.75">
      <c r="A25" s="280" t="str">
        <f>IF(Data!E43="","WookieeStephaneRoyLucasRamon",Data!E43)</f>
        <v>WookieeStephaneRoyLucasRamon</v>
      </c>
      <c r="B25" s="114"/>
      <c r="C25" s="282" t="str">
        <f>IFERROR(AVERAGE(B25:B26),"")</f>
        <v/>
      </c>
      <c r="D25" s="282" t="str">
        <f>IFERROR(STDEV(B25:B26),"")</f>
        <v/>
      </c>
      <c r="E25" s="114"/>
      <c r="F25" s="282" t="str">
        <f>IFERROR(AVERAGE(E25:E26),"")</f>
        <v/>
      </c>
      <c r="G25" s="282" t="str">
        <f>IFERROR(STDEV(E25:E26),"")</f>
        <v/>
      </c>
      <c r="H25" s="284" t="str">
        <f>IFERROR(C25-F25,"")</f>
        <v/>
      </c>
      <c r="I25" s="288" t="str">
        <f>IFERROR((H25-'Standard Results'!$K$17)-$C$10,"")</f>
        <v/>
      </c>
      <c r="J25" s="284" t="str">
        <f>IFERROR(2^(-I25),"")</f>
        <v/>
      </c>
      <c r="K25" s="286" t="str">
        <f>IF(J25="","",IF(J25&lt;1.36,"LOW",IF(J25&gt;=1.36,"HIGH")))</f>
        <v/>
      </c>
      <c r="L25" s="79"/>
    </row>
    <row r="26" spans="1:12" ht="16.5" thickBot="1">
      <c r="A26" s="281"/>
      <c r="B26" s="115"/>
      <c r="C26" s="283"/>
      <c r="D26" s="283"/>
      <c r="E26" s="115"/>
      <c r="F26" s="283"/>
      <c r="G26" s="283"/>
      <c r="H26" s="285"/>
      <c r="I26" s="289"/>
      <c r="J26" s="285"/>
      <c r="K26" s="287" t="str">
        <f>IF(J26&lt;1.36,"FAIBLE",IF(J26&gt;1.36,"FORT"))</f>
        <v>FAIBLE</v>
      </c>
      <c r="L26" s="79"/>
    </row>
    <row r="27" spans="1:12" ht="15.75">
      <c r="A27" s="280" t="str">
        <f>IF(Data!E44="","WookieeStephaneRoyLucasRamon",Data!E44)</f>
        <v>WookieeStephaneRoyLucasRamon</v>
      </c>
      <c r="B27" s="114"/>
      <c r="C27" s="282" t="str">
        <f>IFERROR(AVERAGE(B27:B28),"")</f>
        <v/>
      </c>
      <c r="D27" s="282" t="str">
        <f>IFERROR(STDEV(B27:B28),"")</f>
        <v/>
      </c>
      <c r="E27" s="114"/>
      <c r="F27" s="282" t="str">
        <f>IFERROR(AVERAGE(E27:E28),"")</f>
        <v/>
      </c>
      <c r="G27" s="282" t="str">
        <f>IFERROR(STDEV(E27:E28),"")</f>
        <v/>
      </c>
      <c r="H27" s="284" t="str">
        <f>IFERROR(C27-F27,"")</f>
        <v/>
      </c>
      <c r="I27" s="288" t="str">
        <f>IFERROR((H27-'Standard Results'!$K$17)-$C$10,"")</f>
        <v/>
      </c>
      <c r="J27" s="284" t="str">
        <f>IFERROR(2^(-I27),"")</f>
        <v/>
      </c>
      <c r="K27" s="286" t="str">
        <f>IF(J27="","",IF(J27&lt;1.36,"LOW",IF(J27&gt;=1.36,"HIGH")))</f>
        <v/>
      </c>
      <c r="L27" s="79"/>
    </row>
    <row r="28" spans="1:12" ht="16.5" thickBot="1">
      <c r="A28" s="281"/>
      <c r="B28" s="115"/>
      <c r="C28" s="283"/>
      <c r="D28" s="283"/>
      <c r="E28" s="115"/>
      <c r="F28" s="283"/>
      <c r="G28" s="283"/>
      <c r="H28" s="285"/>
      <c r="I28" s="289"/>
      <c r="J28" s="285"/>
      <c r="K28" s="287" t="str">
        <f>IF(J28&lt;1.36,"FAIBLE",IF(J28&gt;1.36,"FORT"))</f>
        <v>FAIBLE</v>
      </c>
      <c r="L28" s="79"/>
    </row>
    <row r="29" spans="1:12" ht="15.75">
      <c r="A29" s="280" t="str">
        <f>IF(Data!E45="","WookieeStephaneRoyLucasRamon",Data!E45)</f>
        <v>WookieeStephaneRoyLucasRamon</v>
      </c>
      <c r="B29" s="114"/>
      <c r="C29" s="282" t="str">
        <f>IFERROR(AVERAGE(B29:B30),"")</f>
        <v/>
      </c>
      <c r="D29" s="282" t="str">
        <f>IFERROR(STDEV(B29:B30),"")</f>
        <v/>
      </c>
      <c r="E29" s="114"/>
      <c r="F29" s="282" t="str">
        <f>IFERROR(AVERAGE(E29:E30),"")</f>
        <v/>
      </c>
      <c r="G29" s="282" t="str">
        <f>IFERROR(STDEV(E29:E30),"")</f>
        <v/>
      </c>
      <c r="H29" s="284" t="str">
        <f>IFERROR(C29-F29,"")</f>
        <v/>
      </c>
      <c r="I29" s="288" t="str">
        <f>IFERROR((H29-'Standard Results'!$K$17)-$C$10,"")</f>
        <v/>
      </c>
      <c r="J29" s="284" t="str">
        <f>IFERROR(2^(-I29),"")</f>
        <v/>
      </c>
      <c r="K29" s="286" t="str">
        <f>IF(J29="","",IF(J29&lt;1.36,"LOW",IF(J29&gt;=1.36,"HIGH")))</f>
        <v/>
      </c>
      <c r="L29" s="79"/>
    </row>
    <row r="30" spans="1:12" ht="16.5" thickBot="1">
      <c r="A30" s="281"/>
      <c r="B30" s="115"/>
      <c r="C30" s="283"/>
      <c r="D30" s="283"/>
      <c r="E30" s="115"/>
      <c r="F30" s="283"/>
      <c r="G30" s="283"/>
      <c r="H30" s="285"/>
      <c r="I30" s="289"/>
      <c r="J30" s="285"/>
      <c r="K30" s="287" t="str">
        <f>IF(J30&lt;1.36,"FAIBLE",IF(J30&gt;1.36,"FORT"))</f>
        <v>FAIBLE</v>
      </c>
      <c r="L30" s="79"/>
    </row>
    <row r="31" spans="1:12" ht="15.75">
      <c r="A31" s="280" t="str">
        <f>IF(Data!E46="","WookieeStephaneRoyLucasRamon",Data!E46)</f>
        <v>WookieeStephaneRoyLucasRamon</v>
      </c>
      <c r="B31" s="114"/>
      <c r="C31" s="282" t="str">
        <f>IFERROR(AVERAGE(B31:B32),"")</f>
        <v/>
      </c>
      <c r="D31" s="282" t="str">
        <f>IFERROR(STDEV(B31:B32),"")</f>
        <v/>
      </c>
      <c r="E31" s="114"/>
      <c r="F31" s="282" t="str">
        <f>IFERROR(AVERAGE(E31:E32),"")</f>
        <v/>
      </c>
      <c r="G31" s="282" t="str">
        <f>IFERROR(STDEV(E31:E32),"")</f>
        <v/>
      </c>
      <c r="H31" s="284" t="str">
        <f>IFERROR(C31-F31,"")</f>
        <v/>
      </c>
      <c r="I31" s="288" t="str">
        <f>IFERROR((H31-'Standard Results'!$K$17)-$C$10,"")</f>
        <v/>
      </c>
      <c r="J31" s="284" t="str">
        <f>IFERROR(2^(-I31),"")</f>
        <v/>
      </c>
      <c r="K31" s="286" t="str">
        <f>IF(J31="","",IF(J31&lt;1.36,"LOW",IF(J31&gt;=1.36,"HIGH")))</f>
        <v/>
      </c>
      <c r="L31" s="79"/>
    </row>
    <row r="32" spans="1:12" ht="16.5" thickBot="1">
      <c r="A32" s="281"/>
      <c r="B32" s="115"/>
      <c r="C32" s="283"/>
      <c r="D32" s="283"/>
      <c r="E32" s="115"/>
      <c r="F32" s="283"/>
      <c r="G32" s="283"/>
      <c r="H32" s="285"/>
      <c r="I32" s="289"/>
      <c r="J32" s="285"/>
      <c r="K32" s="287" t="str">
        <f>IF(J32&lt;1.36,"FAIBLE",IF(J32&gt;1.36,"FORT"))</f>
        <v>FAIBLE</v>
      </c>
      <c r="L32" s="79"/>
    </row>
    <row r="33" spans="1:12" ht="15.75">
      <c r="A33" s="280" t="str">
        <f>IF(Data!E47="","WookieeStephaneRoyLucasRamon",Data!E47)</f>
        <v>WookieeStephaneRoyLucasRamon</v>
      </c>
      <c r="B33" s="114"/>
      <c r="C33" s="282" t="str">
        <f>IFERROR(AVERAGE(B33:B34),"")</f>
        <v/>
      </c>
      <c r="D33" s="282" t="str">
        <f>IFERROR(STDEV(B33:B34),"")</f>
        <v/>
      </c>
      <c r="E33" s="114"/>
      <c r="F33" s="282" t="str">
        <f>IFERROR(AVERAGE(E33:E34),"")</f>
        <v/>
      </c>
      <c r="G33" s="282" t="str">
        <f>IFERROR(STDEV(E33:E34),"")</f>
        <v/>
      </c>
      <c r="H33" s="284" t="str">
        <f>IFERROR(C33-F33,"")</f>
        <v/>
      </c>
      <c r="I33" s="288" t="str">
        <f>IFERROR((H33-'Standard Results'!$K$17)-$C$10,"")</f>
        <v/>
      </c>
      <c r="J33" s="284" t="str">
        <f>IFERROR(2^(-I33),"")</f>
        <v/>
      </c>
      <c r="K33" s="286" t="str">
        <f>IF(J33="","",IF(J33&lt;1.36,"LOW",IF(J33&gt;=1.36,"HIGH")))</f>
        <v/>
      </c>
      <c r="L33" s="79"/>
    </row>
    <row r="34" spans="1:12" ht="16.5" thickBot="1">
      <c r="A34" s="281"/>
      <c r="B34" s="115"/>
      <c r="C34" s="283"/>
      <c r="D34" s="283"/>
      <c r="E34" s="115"/>
      <c r="F34" s="283"/>
      <c r="G34" s="283"/>
      <c r="H34" s="285"/>
      <c r="I34" s="289"/>
      <c r="J34" s="285"/>
      <c r="K34" s="287" t="str">
        <f>IF(J34&lt;1.36,"FAIBLE",IF(J34&gt;1.36,"FORT"))</f>
        <v>FAIBLE</v>
      </c>
      <c r="L34" s="79"/>
    </row>
    <row r="35" spans="1:12" ht="15.75">
      <c r="A35" s="280" t="str">
        <f>IF(Data!E48="","WookieeStephaneRoyLucasRamon",Data!E48)</f>
        <v>WookieeStephaneRoyLucasRamon</v>
      </c>
      <c r="B35" s="114"/>
      <c r="C35" s="282" t="str">
        <f>IFERROR(AVERAGE(B35:B36),"")</f>
        <v/>
      </c>
      <c r="D35" s="282" t="str">
        <f>IFERROR(STDEV(B35:B36),"")</f>
        <v/>
      </c>
      <c r="E35" s="114"/>
      <c r="F35" s="282" t="str">
        <f>IFERROR(AVERAGE(E35:E36),"")</f>
        <v/>
      </c>
      <c r="G35" s="282" t="str">
        <f>IFERROR(STDEV(E35:E36),"")</f>
        <v/>
      </c>
      <c r="H35" s="284" t="str">
        <f>IFERROR(C35-F35,"")</f>
        <v/>
      </c>
      <c r="I35" s="288" t="str">
        <f>IFERROR((H35-'Standard Results'!$K$17)-$C$10,"")</f>
        <v/>
      </c>
      <c r="J35" s="284" t="str">
        <f>IFERROR(2^(-I35),"")</f>
        <v/>
      </c>
      <c r="K35" s="286" t="str">
        <f>IF(J35="","",IF(J35&lt;1.36,"LOW",IF(J35&gt;=1.36,"HIGH")))</f>
        <v/>
      </c>
      <c r="L35" s="79"/>
    </row>
    <row r="36" spans="1:12" ht="16.5" thickBot="1">
      <c r="A36" s="281"/>
      <c r="B36" s="115"/>
      <c r="C36" s="283"/>
      <c r="D36" s="283"/>
      <c r="E36" s="115"/>
      <c r="F36" s="283"/>
      <c r="G36" s="283"/>
      <c r="H36" s="285"/>
      <c r="I36" s="289"/>
      <c r="J36" s="285"/>
      <c r="K36" s="287" t="str">
        <f>IF(J36&lt;1.36,"FAIBLE",IF(J36&gt;1.36,"FORT"))</f>
        <v>FAIBLE</v>
      </c>
      <c r="L36" s="79"/>
    </row>
    <row r="37" spans="1:12" ht="15.75">
      <c r="A37" s="280" t="str">
        <f>IF(Data!E49="","WookieeStephaneRoyLucasRamon",Data!E49)</f>
        <v>WookieeStephaneRoyLucasRamon</v>
      </c>
      <c r="B37" s="116"/>
      <c r="C37" s="295" t="str">
        <f>IFERROR(AVERAGE(B37:B38),"")</f>
        <v/>
      </c>
      <c r="D37" s="295" t="str">
        <f>IFERROR(STDEV(B37:B38),"")</f>
        <v/>
      </c>
      <c r="E37" s="116"/>
      <c r="F37" s="295" t="str">
        <f>IFERROR(AVERAGE(E37:E38),"")</f>
        <v/>
      </c>
      <c r="G37" s="295" t="str">
        <f>IFERROR(STDEV(E37:E38),"")</f>
        <v/>
      </c>
      <c r="H37" s="293" t="str">
        <f>IFERROR(C37-F37,"")</f>
        <v/>
      </c>
      <c r="I37" s="288" t="str">
        <f>IFERROR((H37-'Standard Results'!$K$17)-$C$10,"")</f>
        <v/>
      </c>
      <c r="J37" s="293" t="str">
        <f>IFERROR(2^(-I37),"")</f>
        <v/>
      </c>
      <c r="K37" s="294" t="str">
        <f>IF(J37="","",IF(J37&lt;1.36,"LOW",IF(J37&gt;=1.36,"HIGH")))</f>
        <v/>
      </c>
      <c r="L37" s="79"/>
    </row>
    <row r="38" spans="1:12" ht="16.5" thickBot="1">
      <c r="A38" s="281"/>
      <c r="B38" s="115"/>
      <c r="C38" s="283"/>
      <c r="D38" s="283"/>
      <c r="E38" s="115"/>
      <c r="F38" s="283"/>
      <c r="G38" s="283"/>
      <c r="H38" s="285"/>
      <c r="I38" s="289"/>
      <c r="J38" s="285"/>
      <c r="K38" s="287" t="str">
        <f>IF(J38&lt;1.36,"FAIBLE",IF(J38&gt;1.36,"FORT"))</f>
        <v>FAIBLE</v>
      </c>
      <c r="L38" s="79"/>
    </row>
    <row r="39" spans="1:12" ht="15.75" thickBot="1">
      <c r="A39" s="79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>
      <c r="A40" s="276" t="s">
        <v>92</v>
      </c>
      <c r="B40" s="262"/>
      <c r="C40" s="273"/>
      <c r="D40" s="262" t="s">
        <v>91</v>
      </c>
      <c r="E40" s="262"/>
      <c r="F40" s="262"/>
      <c r="G40" s="270"/>
      <c r="H40" s="262" t="s">
        <v>90</v>
      </c>
      <c r="I40" s="262"/>
      <c r="J40" s="262"/>
      <c r="K40" s="263"/>
      <c r="L40" s="78"/>
    </row>
    <row r="41" spans="1:12">
      <c r="A41" s="277"/>
      <c r="B41" s="264"/>
      <c r="C41" s="274"/>
      <c r="D41" s="264"/>
      <c r="E41" s="264"/>
      <c r="F41" s="264"/>
      <c r="G41" s="271"/>
      <c r="H41" s="264"/>
      <c r="I41" s="264"/>
      <c r="J41" s="264"/>
      <c r="K41" s="265"/>
      <c r="L41" s="78"/>
    </row>
    <row r="42" spans="1:12">
      <c r="A42" s="277"/>
      <c r="B42" s="264"/>
      <c r="C42" s="274"/>
      <c r="D42" s="264"/>
      <c r="E42" s="264"/>
      <c r="F42" s="264"/>
      <c r="G42" s="271"/>
      <c r="H42" s="264"/>
      <c r="I42" s="264"/>
      <c r="J42" s="264"/>
      <c r="K42" s="265"/>
      <c r="L42" s="78"/>
    </row>
    <row r="43" spans="1:12" ht="15.75" thickBot="1">
      <c r="A43" s="278"/>
      <c r="B43" s="266"/>
      <c r="C43" s="275"/>
      <c r="D43" s="266"/>
      <c r="E43" s="266"/>
      <c r="F43" s="266"/>
      <c r="G43" s="272"/>
      <c r="H43" s="266"/>
      <c r="I43" s="266"/>
      <c r="J43" s="266"/>
      <c r="K43" s="267"/>
      <c r="L43" s="78"/>
    </row>
    <row r="44" spans="1:12">
      <c r="A44" s="79"/>
      <c r="B44" s="78"/>
      <c r="C44" s="78"/>
      <c r="D44" s="78"/>
      <c r="E44" s="78"/>
      <c r="F44" s="80" t="s">
        <v>89</v>
      </c>
      <c r="G44" s="5"/>
      <c r="H44" s="78"/>
      <c r="I44" s="78"/>
      <c r="J44" s="78"/>
      <c r="K44" s="78"/>
      <c r="L44" s="78"/>
    </row>
    <row r="45" spans="1:12">
      <c r="A45" s="79"/>
      <c r="B45" s="78"/>
      <c r="C45" s="5"/>
      <c r="D45" s="78"/>
      <c r="E45" s="78"/>
      <c r="F45" s="78"/>
      <c r="G45" s="78"/>
      <c r="H45" s="78"/>
      <c r="I45" s="78"/>
      <c r="J45" s="78"/>
      <c r="K45" s="78"/>
      <c r="L45" s="78"/>
    </row>
    <row r="46" spans="1:12">
      <c r="A46" s="15" t="s">
        <v>88</v>
      </c>
      <c r="B46" s="15" t="s">
        <v>9</v>
      </c>
      <c r="C46" s="279" t="s">
        <v>8</v>
      </c>
      <c r="D46" s="279"/>
      <c r="E46" s="30"/>
      <c r="F46" s="30"/>
      <c r="G46" s="30"/>
      <c r="H46" s="30"/>
      <c r="I46" s="30"/>
      <c r="J46" s="30"/>
      <c r="K46" s="30"/>
      <c r="L46" s="30"/>
    </row>
    <row r="47" spans="1:12">
      <c r="A47" s="268"/>
      <c r="B47" s="268"/>
      <c r="C47" s="269"/>
      <c r="D47" s="269"/>
      <c r="E47" s="78"/>
      <c r="F47" s="78"/>
      <c r="G47" s="78"/>
      <c r="H47" s="78"/>
      <c r="I47" s="78"/>
      <c r="J47" s="78"/>
      <c r="K47" s="78"/>
      <c r="L47" s="78"/>
    </row>
    <row r="48" spans="1:12">
      <c r="A48" s="268"/>
      <c r="B48" s="268"/>
      <c r="C48" s="269"/>
      <c r="D48" s="269"/>
      <c r="E48" s="78"/>
      <c r="F48" s="78"/>
      <c r="G48" s="78"/>
      <c r="H48" s="78"/>
      <c r="I48" s="78"/>
      <c r="J48" s="78"/>
      <c r="K48" s="78"/>
      <c r="L48" s="78"/>
    </row>
    <row r="49" spans="1:12">
      <c r="A49" s="268"/>
      <c r="B49" s="268"/>
      <c r="C49" s="269"/>
      <c r="D49" s="269"/>
      <c r="E49" s="78"/>
      <c r="F49" s="78"/>
      <c r="G49" s="78"/>
      <c r="H49" s="78"/>
      <c r="I49" s="78"/>
      <c r="J49" s="78"/>
      <c r="K49" s="78"/>
      <c r="L49" s="78"/>
    </row>
    <row r="50" spans="1:12">
      <c r="A50" s="72"/>
      <c r="B50" s="72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72"/>
      <c r="B51" s="72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179" t="s">
        <v>7</v>
      </c>
      <c r="B52" s="179"/>
      <c r="C52" s="179"/>
      <c r="D52" s="179"/>
      <c r="E52" s="76"/>
      <c r="F52" s="7"/>
      <c r="G52" s="7"/>
      <c r="H52" s="7"/>
      <c r="I52" s="7"/>
      <c r="J52" s="77"/>
      <c r="K52" s="7"/>
      <c r="L52" s="7"/>
    </row>
    <row r="53" spans="1:12">
      <c r="A53" s="179"/>
      <c r="B53" s="179"/>
      <c r="C53" s="179"/>
      <c r="D53" s="179"/>
      <c r="E53" s="76"/>
      <c r="F53" s="75"/>
      <c r="G53" s="75"/>
      <c r="H53" s="7"/>
      <c r="I53" s="7"/>
      <c r="J53" s="7"/>
      <c r="K53" s="8" t="s">
        <v>6</v>
      </c>
      <c r="L53" s="5"/>
    </row>
    <row r="54" spans="1:12">
      <c r="A54" s="179"/>
      <c r="B54" s="179"/>
      <c r="C54" s="179"/>
      <c r="D54" s="179"/>
      <c r="E54" s="76"/>
      <c r="F54" s="75"/>
      <c r="G54" s="75"/>
      <c r="H54" s="7"/>
      <c r="I54" s="7"/>
      <c r="J54" s="7"/>
      <c r="K54" s="8" t="s">
        <v>5</v>
      </c>
      <c r="L54" s="5"/>
    </row>
    <row r="55" spans="1:12">
      <c r="A55" s="179"/>
      <c r="B55" s="179"/>
      <c r="C55" s="179"/>
      <c r="D55" s="179"/>
      <c r="E55" s="76"/>
      <c r="F55" s="75"/>
      <c r="G55" s="75"/>
      <c r="H55" s="7"/>
      <c r="I55" s="7"/>
      <c r="J55" s="7"/>
      <c r="K55" s="8" t="s">
        <v>4</v>
      </c>
      <c r="L55" s="5"/>
    </row>
    <row r="56" spans="1:12">
      <c r="A56" s="7"/>
      <c r="B56" s="7"/>
      <c r="C56" s="7"/>
      <c r="D56" s="7"/>
      <c r="E56" s="7"/>
      <c r="F56" s="7"/>
      <c r="G56" s="7"/>
      <c r="H56" s="7"/>
      <c r="I56" s="7"/>
      <c r="J56" s="7"/>
      <c r="K56" s="8" t="s">
        <v>3</v>
      </c>
      <c r="L56" s="5"/>
    </row>
    <row r="57" spans="1:12">
      <c r="A57" s="4" t="s">
        <v>2</v>
      </c>
      <c r="B57" s="7"/>
      <c r="C57" s="7"/>
      <c r="D57" s="7"/>
      <c r="E57" s="74"/>
      <c r="F57" s="7"/>
      <c r="G57" s="7"/>
      <c r="H57" s="7"/>
      <c r="I57" s="180" t="s">
        <v>63</v>
      </c>
      <c r="J57" s="180"/>
      <c r="K57" s="180"/>
      <c r="L57" s="5"/>
    </row>
    <row r="58" spans="1:12">
      <c r="A58" s="7"/>
      <c r="B58" s="7"/>
      <c r="C58" s="7"/>
      <c r="D58" s="7"/>
      <c r="E58" s="74"/>
      <c r="F58" s="7"/>
      <c r="G58" s="7"/>
      <c r="H58" s="7"/>
      <c r="I58" s="7"/>
      <c r="J58" s="8"/>
      <c r="K58" s="5"/>
      <c r="L58" s="5"/>
    </row>
    <row r="59" spans="1:12">
      <c r="A59" s="4" t="s">
        <v>108</v>
      </c>
      <c r="B59" s="7"/>
      <c r="C59" s="7"/>
      <c r="D59" s="7"/>
      <c r="E59" s="74"/>
      <c r="F59" s="7"/>
      <c r="G59" s="7"/>
      <c r="H59" s="7"/>
      <c r="I59" s="7"/>
      <c r="J59" s="7"/>
      <c r="K59" s="73" t="s">
        <v>0</v>
      </c>
      <c r="L59" s="5"/>
    </row>
    <row r="60" spans="1:12">
      <c r="A60" s="72"/>
      <c r="B60" s="72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72"/>
      <c r="B61" s="72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72"/>
      <c r="B62" s="72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PskZR/Rhpm+3lG3Ig7G14GdjiKAP31XpHNkumvQWXn7WBjPG6s+ZnD02UYX1spkUsHAL/r7tfnGfo8wg03Svdw==" saltValue="xlS9pFeVBTE9KJFDWqlahQ==" spinCount="100000" sheet="1" objects="1" scenarios="1"/>
  <mergeCells count="120">
    <mergeCell ref="F37:F38"/>
    <mergeCell ref="G37:G38"/>
    <mergeCell ref="H37:H38"/>
    <mergeCell ref="K27:K28"/>
    <mergeCell ref="F27:F28"/>
    <mergeCell ref="A33:A34"/>
    <mergeCell ref="C33:C34"/>
    <mergeCell ref="D33:D34"/>
    <mergeCell ref="A37:A38"/>
    <mergeCell ref="C37:C38"/>
    <mergeCell ref="D37:D38"/>
    <mergeCell ref="A35:A36"/>
    <mergeCell ref="C35:C36"/>
    <mergeCell ref="D35:D36"/>
    <mergeCell ref="F31:F32"/>
    <mergeCell ref="G29:G30"/>
    <mergeCell ref="H29:H30"/>
    <mergeCell ref="I29:I30"/>
    <mergeCell ref="J29:J30"/>
    <mergeCell ref="K29:K30"/>
    <mergeCell ref="G27:G28"/>
    <mergeCell ref="H27:H28"/>
    <mergeCell ref="I27:I28"/>
    <mergeCell ref="J27:J28"/>
    <mergeCell ref="A12:K12"/>
    <mergeCell ref="I37:I38"/>
    <mergeCell ref="J37:J38"/>
    <mergeCell ref="K37:K38"/>
    <mergeCell ref="G35:G36"/>
    <mergeCell ref="H35:H36"/>
    <mergeCell ref="I35:I36"/>
    <mergeCell ref="J35:J36"/>
    <mergeCell ref="K35:K36"/>
    <mergeCell ref="F35:F36"/>
    <mergeCell ref="I33:I34"/>
    <mergeCell ref="J33:J34"/>
    <mergeCell ref="K33:K34"/>
    <mergeCell ref="G31:G32"/>
    <mergeCell ref="H31:H32"/>
    <mergeCell ref="I31:I32"/>
    <mergeCell ref="J31:J32"/>
    <mergeCell ref="K31:K32"/>
    <mergeCell ref="A31:A32"/>
    <mergeCell ref="C31:C32"/>
    <mergeCell ref="D31:D32"/>
    <mergeCell ref="F33:F34"/>
    <mergeCell ref="G33:G34"/>
    <mergeCell ref="H33:H34"/>
    <mergeCell ref="F23:F24"/>
    <mergeCell ref="A29:A30"/>
    <mergeCell ref="C29:C30"/>
    <mergeCell ref="D29:D30"/>
    <mergeCell ref="A27:A28"/>
    <mergeCell ref="C27:C28"/>
    <mergeCell ref="D27:D28"/>
    <mergeCell ref="F29:F30"/>
    <mergeCell ref="J25:J26"/>
    <mergeCell ref="F25:F26"/>
    <mergeCell ref="A25:A26"/>
    <mergeCell ref="C25:C26"/>
    <mergeCell ref="D25:D26"/>
    <mergeCell ref="A23:A24"/>
    <mergeCell ref="C23:C24"/>
    <mergeCell ref="D23:D24"/>
    <mergeCell ref="K25:K26"/>
    <mergeCell ref="G23:G24"/>
    <mergeCell ref="H23:H24"/>
    <mergeCell ref="I23:I24"/>
    <mergeCell ref="J23:J24"/>
    <mergeCell ref="K23:K24"/>
    <mergeCell ref="J21:J22"/>
    <mergeCell ref="K21:K22"/>
    <mergeCell ref="G19:G20"/>
    <mergeCell ref="H19:H20"/>
    <mergeCell ref="I19:I20"/>
    <mergeCell ref="J19:J20"/>
    <mergeCell ref="K19:K20"/>
    <mergeCell ref="G25:G26"/>
    <mergeCell ref="H25:H26"/>
    <mergeCell ref="I25:I26"/>
    <mergeCell ref="G21:G22"/>
    <mergeCell ref="H21:H22"/>
    <mergeCell ref="I21:I22"/>
    <mergeCell ref="J17:J18"/>
    <mergeCell ref="K17:K18"/>
    <mergeCell ref="G15:G16"/>
    <mergeCell ref="H15:H16"/>
    <mergeCell ref="I15:I16"/>
    <mergeCell ref="J15:J16"/>
    <mergeCell ref="K15:K16"/>
    <mergeCell ref="G17:G18"/>
    <mergeCell ref="H17:H18"/>
    <mergeCell ref="I17:I18"/>
    <mergeCell ref="A17:A18"/>
    <mergeCell ref="C17:C18"/>
    <mergeCell ref="D17:D18"/>
    <mergeCell ref="A15:A16"/>
    <mergeCell ref="C15:C16"/>
    <mergeCell ref="D15:D16"/>
    <mergeCell ref="F17:F18"/>
    <mergeCell ref="F15:F16"/>
    <mergeCell ref="A21:A22"/>
    <mergeCell ref="C21:C22"/>
    <mergeCell ref="D21:D22"/>
    <mergeCell ref="A19:A20"/>
    <mergeCell ref="C19:C20"/>
    <mergeCell ref="D19:D20"/>
    <mergeCell ref="F21:F22"/>
    <mergeCell ref="F19:F20"/>
    <mergeCell ref="I57:K57"/>
    <mergeCell ref="H40:K43"/>
    <mergeCell ref="A52:D55"/>
    <mergeCell ref="A47:A49"/>
    <mergeCell ref="B47:B49"/>
    <mergeCell ref="C47:D49"/>
    <mergeCell ref="G40:G43"/>
    <mergeCell ref="D40:F43"/>
    <mergeCell ref="C40:C43"/>
    <mergeCell ref="A40:B43"/>
    <mergeCell ref="C46:D46"/>
  </mergeCells>
  <conditionalFormatting sqref="A15:A38">
    <cfRule type="containsText" dxfId="8" priority="1" operator="containsText" text="WookieeStephaneRoyLucasRamon">
      <formula>NOT(ISERROR(SEARCH("WookieeStephaneRoyLucasRamon",A15)))</formula>
    </cfRule>
    <cfRule type="containsBlanks" dxfId="7" priority="2">
      <formula>LEN(TRIM(A15))=0</formula>
    </cfRule>
  </conditionalFormatting>
  <conditionalFormatting sqref="F15:F38">
    <cfRule type="cellIs" dxfId="6" priority="6" operator="between">
      <formula>27</formula>
      <formula>29</formula>
    </cfRule>
    <cfRule type="cellIs" dxfId="5" priority="7" operator="greaterThan">
      <formula>29</formula>
    </cfRule>
  </conditionalFormatting>
  <conditionalFormatting sqref="K15:K38">
    <cfRule type="containsBlanks" dxfId="4" priority="3">
      <formula>LEN(TRIM(K15))=0</formula>
    </cfRule>
    <cfRule type="cellIs" dxfId="3" priority="8" operator="equal">
      <formula>"LOW"</formula>
    </cfRule>
    <cfRule type="cellIs" dxfId="2" priority="9" operator="equal">
      <formula>"HIGH"</formula>
    </cfRule>
  </conditionalFormatting>
  <conditionalFormatting sqref="F15:F16">
    <cfRule type="containsBlanks" dxfId="1" priority="5">
      <formula>LEN(TRIM(F15))=0</formula>
    </cfRule>
  </conditionalFormatting>
  <conditionalFormatting sqref="F17:F38">
    <cfRule type="containsBlanks" dxfId="0" priority="4">
      <formula>LEN(TRIM(F17))=0</formula>
    </cfRule>
  </conditionalFormatting>
  <hyperlinks>
    <hyperlink ref="I57" r:id="rId1"/>
    <hyperlink ref="K59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/>
  </sheetViews>
  <sheetFormatPr baseColWidth="10" defaultRowHeight="15"/>
  <sheetData>
    <row r="1" spans="1:18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101"/>
      <c r="R1" s="101"/>
    </row>
    <row r="2" spans="1:18">
      <c r="A2" s="105" t="s">
        <v>30</v>
      </c>
      <c r="B2" s="99" t="s">
        <v>29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01"/>
      <c r="R2" s="101"/>
    </row>
    <row r="3" spans="1:18">
      <c r="A3" s="105" t="s">
        <v>18</v>
      </c>
      <c r="B3" s="105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  <c r="R3" s="101"/>
    </row>
    <row r="4" spans="1:18">
      <c r="A4" s="105" t="s">
        <v>17</v>
      </c>
      <c r="B4" s="105">
        <v>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101"/>
      <c r="R4" s="101"/>
    </row>
    <row r="5" spans="1:18">
      <c r="A5" s="105" t="s">
        <v>16</v>
      </c>
      <c r="B5" s="105">
        <v>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01"/>
      <c r="R5" s="101"/>
    </row>
    <row r="6" spans="1:18">
      <c r="A6" s="105" t="s">
        <v>15</v>
      </c>
      <c r="B6" s="105">
        <v>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01"/>
      <c r="R6" s="101"/>
    </row>
    <row r="7" spans="1:18">
      <c r="A7" s="105" t="s">
        <v>14</v>
      </c>
      <c r="B7" s="105">
        <v>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/>
      <c r="R7" s="101"/>
    </row>
    <row r="8" spans="1:18">
      <c r="A8" s="105" t="s">
        <v>13</v>
      </c>
      <c r="B8" s="105">
        <v>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Q8" s="101"/>
      <c r="R8" s="101"/>
    </row>
    <row r="9" spans="1:18">
      <c r="A9" s="105" t="s">
        <v>12</v>
      </c>
      <c r="B9" s="105">
        <v>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101"/>
      <c r="R9" s="101"/>
    </row>
    <row r="10" spans="1:18">
      <c r="A10" s="105" t="s">
        <v>11</v>
      </c>
      <c r="B10" s="105">
        <v>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Q10" s="101"/>
      <c r="R10" s="101"/>
    </row>
    <row r="11" spans="1:18">
      <c r="A11" s="99"/>
      <c r="B11" s="105">
        <v>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  <c r="Q11" s="101"/>
      <c r="R11" s="101"/>
    </row>
    <row r="12" spans="1:18">
      <c r="A12" s="99"/>
      <c r="B12" s="105">
        <v>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  <c r="Q12" s="101"/>
      <c r="R12" s="101"/>
    </row>
    <row r="13" spans="1:18">
      <c r="A13" s="99"/>
      <c r="B13" s="105">
        <v>11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  <c r="Q13" s="101"/>
      <c r="R13" s="101"/>
    </row>
    <row r="14" spans="1:18">
      <c r="A14" s="99"/>
      <c r="B14" s="105">
        <v>12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101"/>
      <c r="R14" s="101"/>
    </row>
    <row r="15" spans="1:18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  <c r="Q15" s="101"/>
      <c r="R15" s="101"/>
    </row>
    <row r="16" spans="1:18">
      <c r="A16" s="99"/>
      <c r="B16" s="99">
        <v>1</v>
      </c>
      <c r="C16" s="99">
        <v>2</v>
      </c>
      <c r="D16" s="99">
        <v>3</v>
      </c>
      <c r="E16" s="99">
        <v>4</v>
      </c>
      <c r="F16" s="99">
        <v>5</v>
      </c>
      <c r="G16" s="99">
        <v>6</v>
      </c>
      <c r="H16" s="99">
        <v>7</v>
      </c>
      <c r="I16" s="99">
        <v>8</v>
      </c>
      <c r="J16" s="99">
        <v>9</v>
      </c>
      <c r="K16" s="99">
        <v>10</v>
      </c>
      <c r="L16" s="99">
        <v>11</v>
      </c>
      <c r="M16" s="99">
        <v>12</v>
      </c>
      <c r="N16" s="99"/>
      <c r="O16" s="99"/>
      <c r="P16" s="100"/>
      <c r="Q16" s="101"/>
      <c r="R16" s="101"/>
    </row>
    <row r="17" spans="1:18">
      <c r="A17" s="99" t="s">
        <v>18</v>
      </c>
      <c r="B17" s="99" t="str">
        <f t="shared" ref="B17:M24" si="0">$A17&amp;B$16</f>
        <v>A1</v>
      </c>
      <c r="C17" s="99" t="str">
        <f t="shared" si="0"/>
        <v>A2</v>
      </c>
      <c r="D17" s="99" t="str">
        <f t="shared" si="0"/>
        <v>A3</v>
      </c>
      <c r="E17" s="99" t="str">
        <f t="shared" si="0"/>
        <v>A4</v>
      </c>
      <c r="F17" s="99" t="str">
        <f t="shared" si="0"/>
        <v>A5</v>
      </c>
      <c r="G17" s="99" t="str">
        <f t="shared" si="0"/>
        <v>A6</v>
      </c>
      <c r="H17" s="99" t="str">
        <f t="shared" si="0"/>
        <v>A7</v>
      </c>
      <c r="I17" s="99" t="str">
        <f t="shared" si="0"/>
        <v>A8</v>
      </c>
      <c r="J17" s="99" t="str">
        <f t="shared" si="0"/>
        <v>A9</v>
      </c>
      <c r="K17" s="99" t="str">
        <f t="shared" si="0"/>
        <v>A10</v>
      </c>
      <c r="L17" s="99" t="str">
        <f t="shared" si="0"/>
        <v>A11</v>
      </c>
      <c r="M17" s="99" t="str">
        <f t="shared" si="0"/>
        <v>A12</v>
      </c>
      <c r="N17" s="99"/>
      <c r="O17" s="99"/>
      <c r="P17" s="100"/>
      <c r="Q17" s="101"/>
      <c r="R17" s="101"/>
    </row>
    <row r="18" spans="1:18">
      <c r="A18" s="99" t="s">
        <v>17</v>
      </c>
      <c r="B18" s="99" t="str">
        <f t="shared" si="0"/>
        <v>B1</v>
      </c>
      <c r="C18" s="99" t="str">
        <f t="shared" si="0"/>
        <v>B2</v>
      </c>
      <c r="D18" s="99" t="str">
        <f t="shared" si="0"/>
        <v>B3</v>
      </c>
      <c r="E18" s="99" t="str">
        <f t="shared" si="0"/>
        <v>B4</v>
      </c>
      <c r="F18" s="99" t="str">
        <f t="shared" si="0"/>
        <v>B5</v>
      </c>
      <c r="G18" s="99" t="str">
        <f t="shared" si="0"/>
        <v>B6</v>
      </c>
      <c r="H18" s="99" t="str">
        <f t="shared" si="0"/>
        <v>B7</v>
      </c>
      <c r="I18" s="99" t="str">
        <f t="shared" si="0"/>
        <v>B8</v>
      </c>
      <c r="J18" s="99" t="str">
        <f t="shared" si="0"/>
        <v>B9</v>
      </c>
      <c r="K18" s="99" t="str">
        <f t="shared" si="0"/>
        <v>B10</v>
      </c>
      <c r="L18" s="99" t="str">
        <f t="shared" si="0"/>
        <v>B11</v>
      </c>
      <c r="M18" s="99" t="str">
        <f t="shared" si="0"/>
        <v>B12</v>
      </c>
      <c r="N18" s="99"/>
      <c r="O18" s="99"/>
      <c r="P18" s="100"/>
      <c r="Q18" s="101"/>
      <c r="R18" s="101"/>
    </row>
    <row r="19" spans="1:18">
      <c r="A19" s="99" t="s">
        <v>16</v>
      </c>
      <c r="B19" s="99" t="str">
        <f t="shared" si="0"/>
        <v>C1</v>
      </c>
      <c r="C19" s="99" t="str">
        <f t="shared" si="0"/>
        <v>C2</v>
      </c>
      <c r="D19" s="99" t="str">
        <f t="shared" si="0"/>
        <v>C3</v>
      </c>
      <c r="E19" s="99" t="str">
        <f t="shared" si="0"/>
        <v>C4</v>
      </c>
      <c r="F19" s="99" t="str">
        <f t="shared" si="0"/>
        <v>C5</v>
      </c>
      <c r="G19" s="99" t="str">
        <f t="shared" si="0"/>
        <v>C6</v>
      </c>
      <c r="H19" s="99" t="str">
        <f t="shared" si="0"/>
        <v>C7</v>
      </c>
      <c r="I19" s="99" t="str">
        <f t="shared" si="0"/>
        <v>C8</v>
      </c>
      <c r="J19" s="99" t="str">
        <f t="shared" si="0"/>
        <v>C9</v>
      </c>
      <c r="K19" s="99" t="str">
        <f t="shared" si="0"/>
        <v>C10</v>
      </c>
      <c r="L19" s="99" t="str">
        <f t="shared" si="0"/>
        <v>C11</v>
      </c>
      <c r="M19" s="99" t="str">
        <f t="shared" si="0"/>
        <v>C12</v>
      </c>
      <c r="N19" s="99"/>
      <c r="O19" s="99"/>
      <c r="P19" s="100"/>
      <c r="Q19" s="101"/>
      <c r="R19" s="101"/>
    </row>
    <row r="20" spans="1:18">
      <c r="A20" s="99" t="s">
        <v>15</v>
      </c>
      <c r="B20" s="99" t="str">
        <f t="shared" si="0"/>
        <v>D1</v>
      </c>
      <c r="C20" s="99" t="str">
        <f t="shared" si="0"/>
        <v>D2</v>
      </c>
      <c r="D20" s="99" t="str">
        <f t="shared" si="0"/>
        <v>D3</v>
      </c>
      <c r="E20" s="99" t="str">
        <f t="shared" si="0"/>
        <v>D4</v>
      </c>
      <c r="F20" s="99" t="str">
        <f t="shared" si="0"/>
        <v>D5</v>
      </c>
      <c r="G20" s="99" t="str">
        <f t="shared" si="0"/>
        <v>D6</v>
      </c>
      <c r="H20" s="99" t="str">
        <f t="shared" si="0"/>
        <v>D7</v>
      </c>
      <c r="I20" s="99" t="str">
        <f t="shared" si="0"/>
        <v>D8</v>
      </c>
      <c r="J20" s="99" t="str">
        <f t="shared" si="0"/>
        <v>D9</v>
      </c>
      <c r="K20" s="99" t="str">
        <f t="shared" si="0"/>
        <v>D10</v>
      </c>
      <c r="L20" s="99" t="str">
        <f t="shared" si="0"/>
        <v>D11</v>
      </c>
      <c r="M20" s="99" t="str">
        <f t="shared" si="0"/>
        <v>D12</v>
      </c>
      <c r="N20" s="99"/>
      <c r="O20" s="99"/>
      <c r="P20" s="100"/>
      <c r="Q20" s="101"/>
      <c r="R20" s="101"/>
    </row>
    <row r="21" spans="1:18">
      <c r="A21" s="99" t="s">
        <v>14</v>
      </c>
      <c r="B21" s="99" t="str">
        <f t="shared" si="0"/>
        <v>E1</v>
      </c>
      <c r="C21" s="99" t="str">
        <f t="shared" si="0"/>
        <v>E2</v>
      </c>
      <c r="D21" s="99" t="str">
        <f t="shared" si="0"/>
        <v>E3</v>
      </c>
      <c r="E21" s="99" t="str">
        <f t="shared" si="0"/>
        <v>E4</v>
      </c>
      <c r="F21" s="99" t="str">
        <f t="shared" si="0"/>
        <v>E5</v>
      </c>
      <c r="G21" s="99" t="str">
        <f t="shared" si="0"/>
        <v>E6</v>
      </c>
      <c r="H21" s="99" t="str">
        <f t="shared" si="0"/>
        <v>E7</v>
      </c>
      <c r="I21" s="99" t="str">
        <f t="shared" si="0"/>
        <v>E8</v>
      </c>
      <c r="J21" s="99" t="str">
        <f t="shared" si="0"/>
        <v>E9</v>
      </c>
      <c r="K21" s="99" t="str">
        <f t="shared" si="0"/>
        <v>E10</v>
      </c>
      <c r="L21" s="99" t="str">
        <f t="shared" si="0"/>
        <v>E11</v>
      </c>
      <c r="M21" s="99" t="str">
        <f t="shared" si="0"/>
        <v>E12</v>
      </c>
      <c r="N21" s="99"/>
      <c r="O21" s="99"/>
      <c r="P21" s="100"/>
      <c r="Q21" s="101"/>
      <c r="R21" s="101"/>
    </row>
    <row r="22" spans="1:18">
      <c r="A22" s="99" t="s">
        <v>13</v>
      </c>
      <c r="B22" s="99" t="str">
        <f t="shared" si="0"/>
        <v>F1</v>
      </c>
      <c r="C22" s="99" t="str">
        <f t="shared" si="0"/>
        <v>F2</v>
      </c>
      <c r="D22" s="99" t="str">
        <f t="shared" si="0"/>
        <v>F3</v>
      </c>
      <c r="E22" s="99" t="str">
        <f t="shared" si="0"/>
        <v>F4</v>
      </c>
      <c r="F22" s="99" t="str">
        <f t="shared" si="0"/>
        <v>F5</v>
      </c>
      <c r="G22" s="99" t="str">
        <f t="shared" si="0"/>
        <v>F6</v>
      </c>
      <c r="H22" s="99" t="str">
        <f t="shared" si="0"/>
        <v>F7</v>
      </c>
      <c r="I22" s="99" t="str">
        <f t="shared" si="0"/>
        <v>F8</v>
      </c>
      <c r="J22" s="99" t="str">
        <f t="shared" si="0"/>
        <v>F9</v>
      </c>
      <c r="K22" s="99" t="str">
        <f t="shared" si="0"/>
        <v>F10</v>
      </c>
      <c r="L22" s="99" t="str">
        <f t="shared" si="0"/>
        <v>F11</v>
      </c>
      <c r="M22" s="99" t="str">
        <f t="shared" si="0"/>
        <v>F12</v>
      </c>
      <c r="N22" s="99"/>
      <c r="O22" s="99"/>
      <c r="P22" s="100"/>
      <c r="Q22" s="101"/>
      <c r="R22" s="101"/>
    </row>
    <row r="23" spans="1:18">
      <c r="A23" s="99" t="s">
        <v>12</v>
      </c>
      <c r="B23" s="99" t="str">
        <f t="shared" si="0"/>
        <v>G1</v>
      </c>
      <c r="C23" s="99" t="str">
        <f t="shared" si="0"/>
        <v>G2</v>
      </c>
      <c r="D23" s="99" t="str">
        <f t="shared" si="0"/>
        <v>G3</v>
      </c>
      <c r="E23" s="99" t="str">
        <f t="shared" si="0"/>
        <v>G4</v>
      </c>
      <c r="F23" s="99" t="str">
        <f t="shared" si="0"/>
        <v>G5</v>
      </c>
      <c r="G23" s="99" t="str">
        <f t="shared" si="0"/>
        <v>G6</v>
      </c>
      <c r="H23" s="99" t="str">
        <f t="shared" si="0"/>
        <v>G7</v>
      </c>
      <c r="I23" s="99" t="str">
        <f t="shared" si="0"/>
        <v>G8</v>
      </c>
      <c r="J23" s="99" t="str">
        <f t="shared" si="0"/>
        <v>G9</v>
      </c>
      <c r="K23" s="99" t="str">
        <f t="shared" si="0"/>
        <v>G10</v>
      </c>
      <c r="L23" s="99" t="str">
        <f t="shared" si="0"/>
        <v>G11</v>
      </c>
      <c r="M23" s="99" t="str">
        <f t="shared" si="0"/>
        <v>G12</v>
      </c>
      <c r="N23" s="99"/>
      <c r="O23" s="99"/>
      <c r="P23" s="100"/>
      <c r="Q23" s="101"/>
      <c r="R23" s="101"/>
    </row>
    <row r="24" spans="1:18">
      <c r="A24" s="99" t="s">
        <v>11</v>
      </c>
      <c r="B24" s="99" t="str">
        <f t="shared" si="0"/>
        <v>H1</v>
      </c>
      <c r="C24" s="99" t="str">
        <f t="shared" si="0"/>
        <v>H2</v>
      </c>
      <c r="D24" s="99" t="str">
        <f t="shared" si="0"/>
        <v>H3</v>
      </c>
      <c r="E24" s="99" t="str">
        <f t="shared" si="0"/>
        <v>H4</v>
      </c>
      <c r="F24" s="99" t="str">
        <f t="shared" si="0"/>
        <v>H5</v>
      </c>
      <c r="G24" s="99" t="str">
        <f t="shared" si="0"/>
        <v>H6</v>
      </c>
      <c r="H24" s="99" t="str">
        <f t="shared" si="0"/>
        <v>H7</v>
      </c>
      <c r="I24" s="99" t="str">
        <f t="shared" si="0"/>
        <v>H8</v>
      </c>
      <c r="J24" s="99" t="str">
        <f t="shared" si="0"/>
        <v>H9</v>
      </c>
      <c r="K24" s="99" t="str">
        <f t="shared" si="0"/>
        <v>H10</v>
      </c>
      <c r="L24" s="99" t="str">
        <f t="shared" si="0"/>
        <v>H11</v>
      </c>
      <c r="M24" s="99" t="str">
        <f t="shared" si="0"/>
        <v>H12</v>
      </c>
      <c r="N24" s="99"/>
      <c r="O24" s="99"/>
      <c r="P24" s="100"/>
      <c r="Q24" s="101"/>
      <c r="R24" s="101"/>
    </row>
    <row r="25" spans="1:18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101"/>
      <c r="R25" s="101"/>
    </row>
    <row r="26" spans="1:18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Q26" s="101"/>
      <c r="R26" s="101"/>
    </row>
    <row r="27" spans="1:18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01"/>
      <c r="R27" s="101"/>
    </row>
    <row r="28" spans="1:18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00"/>
      <c r="Q28" s="101"/>
      <c r="R28" s="101"/>
    </row>
    <row r="29" spans="1:18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  <c r="Q29" s="101"/>
      <c r="R29" s="101"/>
    </row>
    <row r="30" spans="1:18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101"/>
      <c r="R30" s="101"/>
    </row>
    <row r="31" spans="1:18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Q31" s="101"/>
      <c r="R31" s="101"/>
    </row>
    <row r="32" spans="1:18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99"/>
      <c r="M32" s="99"/>
      <c r="N32" s="99"/>
      <c r="O32" s="99"/>
      <c r="P32" s="100"/>
      <c r="Q32" s="101"/>
      <c r="R32" s="101"/>
    </row>
    <row r="33" spans="1:18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101"/>
    </row>
    <row r="34" spans="1:18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  <c r="R34" s="101"/>
    </row>
    <row r="35" spans="1:18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101"/>
    </row>
    <row r="36" spans="1:18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  <c r="R36" s="101"/>
    </row>
    <row r="37" spans="1:18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101"/>
    </row>
    <row r="38" spans="1:18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  <c r="R38" s="101"/>
    </row>
    <row r="39" spans="1:18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101"/>
    </row>
    <row r="40" spans="1:18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101"/>
    </row>
    <row r="41" spans="1:18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1"/>
    </row>
    <row r="42" spans="1:18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18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1:18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18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8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8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8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6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1:16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1:16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1:16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1:16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1:16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</sheetData>
  <sheetProtection algorithmName="SHA-512" hashValue="MvuLR5nr8NvCLz8b4FUzlXoayCjvbJQaBESMKHzvTF+PljIMP0IHFcZd14YQJH0PAPv5PZRcgT3BiPYm8xUoEg==" saltValue="mGmuCXk/v1xzXYq+B9CqmQ==" spinCount="100000" sheet="1" objects="1" scenarios="1"/>
  <pageMargins left="0.7" right="0.7" top="0.75" bottom="0.75" header="0.3" footer="0.3"/>
  <pageSetup paperSize="261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</vt:lpstr>
      <vt:lpstr>Standard Results</vt:lpstr>
      <vt:lpstr>Samples Results</vt:lpstr>
      <vt:lpstr>References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Ramon</dc:creator>
  <cp:lastModifiedBy>Lucas Ramon</cp:lastModifiedBy>
  <dcterms:created xsi:type="dcterms:W3CDTF">2017-10-02T10:57:50Z</dcterms:created>
  <dcterms:modified xsi:type="dcterms:W3CDTF">2018-01-19T12:52:51Z</dcterms:modified>
</cp:coreProperties>
</file>